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ierka\Desktop\Dok.2007\PRÁVNIK\Verejné obstarávanie\Opravy Štúrova 59\"/>
    </mc:Choice>
  </mc:AlternateContent>
  <xr:revisionPtr revIDLastSave="0" documentId="13_ncr:1_{025F27EA-18F9-465A-9331-55AD6769F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 - Búracie práce a navr..." sheetId="2" r:id="rId2"/>
  </sheets>
  <definedNames>
    <definedName name="_xlnm._FilterDatabase" localSheetId="1" hidden="1">'01 - Búracie práce a navr...'!$C$135:$K$268</definedName>
    <definedName name="_xlnm.Print_Titles" localSheetId="1">'01 - Búracie práce a navr...'!$135:$135</definedName>
    <definedName name="_xlnm.Print_Titles" localSheetId="0">'Rekapitulácia stavby'!$92:$92</definedName>
    <definedName name="_xlnm.Print_Area" localSheetId="1">'01 - Búracie práce a navr...'!$C$4:$J$76,'01 - Búracie práce a navr...'!$C$82:$J$117,'01 - Búracie práce a navr...'!$C$123:$J$268</definedName>
    <definedName name="_xlnm.Print_Area" localSheetId="0">'Rekapitulácia stavby'!$D$4:$AO$76,'Rekapitulácia stavby'!$C$82:$AQ$96</definedName>
  </definedNames>
  <calcPr calcId="181029"/>
</workbook>
</file>

<file path=xl/calcChain.xml><?xml version="1.0" encoding="utf-8"?>
<calcChain xmlns="http://schemas.openxmlformats.org/spreadsheetml/2006/main">
  <c r="J92" i="2" l="1"/>
  <c r="J37" i="2"/>
  <c r="J36" i="2"/>
  <c r="AY95" i="1"/>
  <c r="J35" i="2"/>
  <c r="AX95" i="1"/>
  <c r="BI268" i="2"/>
  <c r="BH268" i="2"/>
  <c r="BG268" i="2"/>
  <c r="BE268" i="2"/>
  <c r="BK268" i="2"/>
  <c r="J268" i="2"/>
  <c r="BF268" i="2"/>
  <c r="BI267" i="2"/>
  <c r="BH267" i="2"/>
  <c r="BG267" i="2"/>
  <c r="BE267" i="2"/>
  <c r="BK267" i="2"/>
  <c r="J267" i="2"/>
  <c r="BF267" i="2"/>
  <c r="BI266" i="2"/>
  <c r="BH266" i="2"/>
  <c r="BG266" i="2"/>
  <c r="BE266" i="2"/>
  <c r="BK266" i="2"/>
  <c r="J266" i="2"/>
  <c r="BF266" i="2"/>
  <c r="BI265" i="2"/>
  <c r="BH265" i="2"/>
  <c r="BG265" i="2"/>
  <c r="BE265" i="2"/>
  <c r="BK265" i="2"/>
  <c r="J265" i="2"/>
  <c r="BF265" i="2"/>
  <c r="BI264" i="2"/>
  <c r="BH264" i="2"/>
  <c r="BG264" i="2"/>
  <c r="BE264" i="2"/>
  <c r="BK264" i="2"/>
  <c r="J264" i="2"/>
  <c r="BF264" i="2"/>
  <c r="BI262" i="2"/>
  <c r="BH262" i="2"/>
  <c r="BG262" i="2"/>
  <c r="BE262" i="2"/>
  <c r="T262" i="2"/>
  <c r="T261" i="2"/>
  <c r="R262" i="2"/>
  <c r="R261" i="2"/>
  <c r="P262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T173" i="2"/>
  <c r="R174" i="2"/>
  <c r="R173" i="2"/>
  <c r="P174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3" i="2"/>
  <c r="F132" i="2"/>
  <c r="F130" i="2"/>
  <c r="E128" i="2"/>
  <c r="F91" i="2"/>
  <c r="F89" i="2"/>
  <c r="E87" i="2"/>
  <c r="J21" i="2"/>
  <c r="E21" i="2"/>
  <c r="J91" i="2"/>
  <c r="J20" i="2"/>
  <c r="J18" i="2"/>
  <c r="E18" i="2"/>
  <c r="F92" i="2"/>
  <c r="J17" i="2"/>
  <c r="J130" i="2"/>
  <c r="E126" i="2"/>
  <c r="L90" i="1"/>
  <c r="AM90" i="1"/>
  <c r="AM89" i="1"/>
  <c r="L89" i="1"/>
  <c r="AM87" i="1"/>
  <c r="L87" i="1"/>
  <c r="L85" i="1"/>
  <c r="L84" i="1"/>
  <c r="BK254" i="2"/>
  <c r="J191" i="2"/>
  <c r="J239" i="2"/>
  <c r="BK178" i="2"/>
  <c r="BK256" i="2"/>
  <c r="BK214" i="2"/>
  <c r="J156" i="2"/>
  <c r="J240" i="2"/>
  <c r="BK190" i="2"/>
  <c r="J248" i="2"/>
  <c r="BK197" i="2"/>
  <c r="J152" i="2"/>
  <c r="J255" i="2"/>
  <c r="BK238" i="2"/>
  <c r="BK198" i="2"/>
  <c r="BK148" i="2"/>
  <c r="J209" i="2"/>
  <c r="BK189" i="2"/>
  <c r="BK195" i="2"/>
  <c r="BK218" i="2"/>
  <c r="BK194" i="2"/>
  <c r="BK174" i="2"/>
  <c r="J249" i="2"/>
  <c r="J178" i="2"/>
  <c r="J252" i="2"/>
  <c r="BK206" i="2"/>
  <c r="BK183" i="2"/>
  <c r="BK240" i="2"/>
  <c r="BK205" i="2"/>
  <c r="BK159" i="2"/>
  <c r="BK144" i="2"/>
  <c r="BK258" i="2"/>
  <c r="BK222" i="2"/>
  <c r="BK251" i="2"/>
  <c r="J237" i="2"/>
  <c r="J202" i="2"/>
  <c r="BK169" i="2"/>
  <c r="J217" i="2"/>
  <c r="BK151" i="2"/>
  <c r="J219" i="2"/>
  <c r="J216" i="2"/>
  <c r="BK184" i="2"/>
  <c r="BK227" i="2"/>
  <c r="J195" i="2"/>
  <c r="J164" i="2"/>
  <c r="J256" i="2"/>
  <c r="J259" i="2"/>
  <c r="J223" i="2"/>
  <c r="J260" i="2"/>
  <c r="BK202" i="2"/>
  <c r="BK158" i="2"/>
  <c r="J254" i="2"/>
  <c r="J234" i="2"/>
  <c r="BK172" i="2"/>
  <c r="BK241" i="2"/>
  <c r="J197" i="2"/>
  <c r="BK255" i="2"/>
  <c r="BK235" i="2"/>
  <c r="J192" i="2"/>
  <c r="J161" i="2"/>
  <c r="BK140" i="2"/>
  <c r="J224" i="2"/>
  <c r="J182" i="2"/>
  <c r="J201" i="2"/>
  <c r="BK207" i="2"/>
  <c r="BK149" i="2"/>
  <c r="BK217" i="2"/>
  <c r="BK187" i="2"/>
  <c r="BK146" i="2"/>
  <c r="J157" i="2"/>
  <c r="BK139" i="2"/>
  <c r="BK245" i="2"/>
  <c r="J222" i="2"/>
  <c r="BK161" i="2"/>
  <c r="BK248" i="2"/>
  <c r="J228" i="2"/>
  <c r="BK249" i="2"/>
  <c r="J177" i="2"/>
  <c r="J143" i="2"/>
  <c r="BK237" i="2"/>
  <c r="J187" i="2"/>
  <c r="J158" i="2"/>
  <c r="BK231" i="2"/>
  <c r="J169" i="2"/>
  <c r="BK250" i="2"/>
  <c r="J235" i="2"/>
  <c r="BK165" i="2"/>
  <c r="J139" i="2"/>
  <c r="J218" i="2"/>
  <c r="BK185" i="2"/>
  <c r="BK230" i="2"/>
  <c r="BK229" i="2"/>
  <c r="J194" i="2"/>
  <c r="BK223" i="2"/>
  <c r="BK200" i="2"/>
  <c r="BK177" i="2"/>
  <c r="BK145" i="2"/>
  <c r="J146" i="2"/>
  <c r="J251" i="2"/>
  <c r="BK224" i="2"/>
  <c r="BK162" i="2"/>
  <c r="J215" i="2"/>
  <c r="J171" i="2"/>
  <c r="BK259" i="2"/>
  <c r="BK220" i="2"/>
  <c r="J166" i="2"/>
  <c r="BK141" i="2"/>
  <c r="BK211" i="2"/>
  <c r="J153" i="2"/>
  <c r="BK244" i="2"/>
  <c r="J205" i="2"/>
  <c r="BK163" i="2"/>
  <c r="J145" i="2"/>
  <c r="BK242" i="2"/>
  <c r="BK212" i="2"/>
  <c r="J149" i="2"/>
  <c r="J227" i="2"/>
  <c r="BK233" i="2"/>
  <c r="J206" i="2"/>
  <c r="J179" i="2"/>
  <c r="BK213" i="2"/>
  <c r="J189" i="2"/>
  <c r="J151" i="2"/>
  <c r="BK154" i="2"/>
  <c r="BK262" i="2"/>
  <c r="J242" i="2"/>
  <c r="J220" i="2"/>
  <c r="J148" i="2"/>
  <c r="BK232" i="2"/>
  <c r="BK193" i="2"/>
  <c r="J155" i="2"/>
  <c r="J246" i="2"/>
  <c r="BK225" i="2"/>
  <c r="BK167" i="2"/>
  <c r="J154" i="2"/>
  <c r="J236" i="2"/>
  <c r="BK155" i="2"/>
  <c r="J245" i="2"/>
  <c r="J183" i="2"/>
  <c r="BK150" i="2"/>
  <c r="J258" i="2"/>
  <c r="J241" i="2"/>
  <c r="J174" i="2"/>
  <c r="J231" i="2"/>
  <c r="J196" i="2"/>
  <c r="BK196" i="2"/>
  <c r="J232" i="2"/>
  <c r="BK216" i="2"/>
  <c r="BK192" i="2"/>
  <c r="J167" i="2"/>
  <c r="BK171" i="2"/>
  <c r="J140" i="2"/>
  <c r="BK252" i="2"/>
  <c r="J230" i="2"/>
  <c r="J185" i="2"/>
  <c r="J144" i="2"/>
  <c r="J207" i="2"/>
  <c r="J172" i="2"/>
  <c r="BK147" i="2"/>
  <c r="J244" i="2"/>
  <c r="BK181" i="2"/>
  <c r="BK157" i="2"/>
  <c r="AS94" i="1"/>
  <c r="BK156" i="2"/>
  <c r="J238" i="2"/>
  <c r="J229" i="2"/>
  <c r="BK179" i="2"/>
  <c r="J200" i="2"/>
  <c r="BK152" i="2"/>
  <c r="J204" i="2"/>
  <c r="J208" i="2"/>
  <c r="BK166" i="2"/>
  <c r="BK204" i="2"/>
  <c r="J186" i="2"/>
  <c r="J159" i="2"/>
  <c r="BK186" i="2"/>
  <c r="J141" i="2"/>
  <c r="BK246" i="2"/>
  <c r="BK219" i="2"/>
  <c r="BK153" i="2"/>
  <c r="BK234" i="2"/>
  <c r="J184" i="2"/>
  <c r="J262" i="2"/>
  <c r="J193" i="2"/>
  <c r="BK143" i="2"/>
  <c r="BK239" i="2"/>
  <c r="BK260" i="2"/>
  <c r="BK236" i="2"/>
  <c r="BK191" i="2"/>
  <c r="J162" i="2"/>
  <c r="J250" i="2"/>
  <c r="J213" i="2"/>
  <c r="BK164" i="2"/>
  <c r="J233" i="2"/>
  <c r="J198" i="2"/>
  <c r="BK201" i="2"/>
  <c r="BK228" i="2"/>
  <c r="J212" i="2"/>
  <c r="J181" i="2"/>
  <c r="BK209" i="2"/>
  <c r="J147" i="2"/>
  <c r="J225" i="2"/>
  <c r="J165" i="2"/>
  <c r="BK208" i="2"/>
  <c r="BK215" i="2"/>
  <c r="BK182" i="2"/>
  <c r="J214" i="2"/>
  <c r="J190" i="2"/>
  <c r="J163" i="2"/>
  <c r="J211" i="2"/>
  <c r="J150" i="2"/>
  <c r="P142" i="2" l="1"/>
  <c r="BK160" i="2"/>
  <c r="J160" i="2"/>
  <c r="J100" i="2"/>
  <c r="R180" i="2"/>
  <c r="P138" i="2"/>
  <c r="R160" i="2"/>
  <c r="BK188" i="2"/>
  <c r="J188" i="2"/>
  <c r="J105" i="2"/>
  <c r="R203" i="2"/>
  <c r="T138" i="2"/>
  <c r="P180" i="2"/>
  <c r="BK199" i="2"/>
  <c r="J199" i="2"/>
  <c r="J106" i="2"/>
  <c r="P203" i="2"/>
  <c r="T210" i="2"/>
  <c r="T221" i="2"/>
  <c r="T160" i="2"/>
  <c r="P176" i="2"/>
  <c r="P188" i="2"/>
  <c r="P199" i="2"/>
  <c r="BK210" i="2"/>
  <c r="J210" i="2"/>
  <c r="J108" i="2"/>
  <c r="BK221" i="2"/>
  <c r="J221" i="2"/>
  <c r="J109" i="2"/>
  <c r="R221" i="2"/>
  <c r="BK247" i="2"/>
  <c r="J247" i="2"/>
  <c r="J112" i="2"/>
  <c r="BK138" i="2"/>
  <c r="J138" i="2"/>
  <c r="J98" i="2"/>
  <c r="T142" i="2"/>
  <c r="BK180" i="2"/>
  <c r="J180" i="2"/>
  <c r="J104" i="2"/>
  <c r="T188" i="2"/>
  <c r="R199" i="2"/>
  <c r="P210" i="2"/>
  <c r="P221" i="2"/>
  <c r="P226" i="2"/>
  <c r="BK243" i="2"/>
  <c r="J243" i="2"/>
  <c r="J111" i="2"/>
  <c r="T243" i="2"/>
  <c r="BK253" i="2"/>
  <c r="J253" i="2"/>
  <c r="J113" i="2"/>
  <c r="T253" i="2"/>
  <c r="P160" i="2"/>
  <c r="T176" i="2"/>
  <c r="T199" i="2"/>
  <c r="T226" i="2"/>
  <c r="R247" i="2"/>
  <c r="P257" i="2"/>
  <c r="R138" i="2"/>
  <c r="R142" i="2"/>
  <c r="BK176" i="2"/>
  <c r="J176" i="2"/>
  <c r="J103" i="2"/>
  <c r="R176" i="2"/>
  <c r="R188" i="2"/>
  <c r="BK203" i="2"/>
  <c r="J203" i="2"/>
  <c r="J107" i="2"/>
  <c r="R210" i="2"/>
  <c r="R226" i="2"/>
  <c r="R243" i="2"/>
  <c r="T247" i="2"/>
  <c r="R253" i="2"/>
  <c r="T257" i="2"/>
  <c r="BK142" i="2"/>
  <c r="J142" i="2"/>
  <c r="J99" i="2"/>
  <c r="T180" i="2"/>
  <c r="T203" i="2"/>
  <c r="BK226" i="2"/>
  <c r="J226" i="2"/>
  <c r="J110" i="2"/>
  <c r="P243" i="2"/>
  <c r="P247" i="2"/>
  <c r="P253" i="2"/>
  <c r="BK257" i="2"/>
  <c r="J257" i="2"/>
  <c r="J114" i="2"/>
  <c r="R257" i="2"/>
  <c r="BK263" i="2"/>
  <c r="J263" i="2"/>
  <c r="J116" i="2"/>
  <c r="BK173" i="2"/>
  <c r="J173" i="2"/>
  <c r="J101" i="2"/>
  <c r="BK261" i="2"/>
  <c r="J261" i="2"/>
  <c r="J115" i="2"/>
  <c r="E85" i="2"/>
  <c r="BF148" i="2"/>
  <c r="J132" i="2"/>
  <c r="BF144" i="2"/>
  <c r="BF166" i="2"/>
  <c r="BF181" i="2"/>
  <c r="BF189" i="2"/>
  <c r="BF196" i="2"/>
  <c r="BF205" i="2"/>
  <c r="BF251" i="2"/>
  <c r="J89" i="2"/>
  <c r="BF139" i="2"/>
  <c r="BF141" i="2"/>
  <c r="BF165" i="2"/>
  <c r="BF184" i="2"/>
  <c r="BF197" i="2"/>
  <c r="BF206" i="2"/>
  <c r="BF143" i="2"/>
  <c r="BF150" i="2"/>
  <c r="BF152" i="2"/>
  <c r="BF158" i="2"/>
  <c r="BF161" i="2"/>
  <c r="BF164" i="2"/>
  <c r="BF169" i="2"/>
  <c r="BF172" i="2"/>
  <c r="BF174" i="2"/>
  <c r="BF204" i="2"/>
  <c r="BF220" i="2"/>
  <c r="BF230" i="2"/>
  <c r="BF207" i="2"/>
  <c r="BF213" i="2"/>
  <c r="BF232" i="2"/>
  <c r="BF153" i="2"/>
  <c r="BF162" i="2"/>
  <c r="BF178" i="2"/>
  <c r="BF183" i="2"/>
  <c r="BF192" i="2"/>
  <c r="BF201" i="2"/>
  <c r="BF208" i="2"/>
  <c r="BF214" i="2"/>
  <c r="BF219" i="2"/>
  <c r="BF228" i="2"/>
  <c r="BF245" i="2"/>
  <c r="BF252" i="2"/>
  <c r="BF256" i="2"/>
  <c r="BF147" i="2"/>
  <c r="BF155" i="2"/>
  <c r="BF157" i="2"/>
  <c r="BF171" i="2"/>
  <c r="BF200" i="2"/>
  <c r="BF211" i="2"/>
  <c r="BF212" i="2"/>
  <c r="BF216" i="2"/>
  <c r="BF222" i="2"/>
  <c r="BF224" i="2"/>
  <c r="BF233" i="2"/>
  <c r="BF234" i="2"/>
  <c r="BF239" i="2"/>
  <c r="BF241" i="2"/>
  <c r="BF242" i="2"/>
  <c r="BF249" i="2"/>
  <c r="BF259" i="2"/>
  <c r="F133" i="2"/>
  <c r="BF140" i="2"/>
  <c r="BF177" i="2"/>
  <c r="BF182" i="2"/>
  <c r="BF187" i="2"/>
  <c r="BF193" i="2"/>
  <c r="BF217" i="2"/>
  <c r="BF225" i="2"/>
  <c r="BF229" i="2"/>
  <c r="BF237" i="2"/>
  <c r="BF238" i="2"/>
  <c r="BF244" i="2"/>
  <c r="BF260" i="2"/>
  <c r="BF146" i="2"/>
  <c r="BF185" i="2"/>
  <c r="BF191" i="2"/>
  <c r="BF195" i="2"/>
  <c r="BF209" i="2"/>
  <c r="BF215" i="2"/>
  <c r="BF218" i="2"/>
  <c r="BF159" i="2"/>
  <c r="BF163" i="2"/>
  <c r="BF190" i="2"/>
  <c r="BF223" i="2"/>
  <c r="BF227" i="2"/>
  <c r="BF235" i="2"/>
  <c r="BF236" i="2"/>
  <c r="BF248" i="2"/>
  <c r="BF254" i="2"/>
  <c r="BF258" i="2"/>
  <c r="BF262" i="2"/>
  <c r="BF145" i="2"/>
  <c r="BF149" i="2"/>
  <c r="BF151" i="2"/>
  <c r="BF154" i="2"/>
  <c r="BF156" i="2"/>
  <c r="BF167" i="2"/>
  <c r="BF179" i="2"/>
  <c r="BF186" i="2"/>
  <c r="BF194" i="2"/>
  <c r="BF198" i="2"/>
  <c r="BF202" i="2"/>
  <c r="BF231" i="2"/>
  <c r="BF240" i="2"/>
  <c r="BF246" i="2"/>
  <c r="BF250" i="2"/>
  <c r="BF255" i="2"/>
  <c r="J33" i="2"/>
  <c r="AV95" i="1"/>
  <c r="F33" i="2"/>
  <c r="AZ95" i="1"/>
  <c r="AZ94" i="1"/>
  <c r="W29" i="1"/>
  <c r="F35" i="2"/>
  <c r="BB95" i="1"/>
  <c r="BB94" i="1"/>
  <c r="AX94" i="1"/>
  <c r="F37" i="2"/>
  <c r="BD95" i="1"/>
  <c r="BD94" i="1"/>
  <c r="W33" i="1"/>
  <c r="F36" i="2"/>
  <c r="BC95" i="1"/>
  <c r="BC94" i="1"/>
  <c r="AY94" i="1"/>
  <c r="R137" i="2" l="1"/>
  <c r="T175" i="2"/>
  <c r="P175" i="2"/>
  <c r="R175" i="2"/>
  <c r="T137" i="2"/>
  <c r="T136" i="2"/>
  <c r="P137" i="2"/>
  <c r="P136" i="2"/>
  <c r="AU95" i="1"/>
  <c r="BK175" i="2"/>
  <c r="J175" i="2"/>
  <c r="J102" i="2"/>
  <c r="BK137" i="2"/>
  <c r="BK136" i="2"/>
  <c r="J136" i="2"/>
  <c r="J96" i="2"/>
  <c r="AU94" i="1"/>
  <c r="F34" i="2"/>
  <c r="BA95" i="1"/>
  <c r="BA94" i="1"/>
  <c r="AW94" i="1"/>
  <c r="AK30" i="1"/>
  <c r="W32" i="1"/>
  <c r="W31" i="1"/>
  <c r="J34" i="2"/>
  <c r="AW95" i="1"/>
  <c r="AT95" i="1"/>
  <c r="AV94" i="1"/>
  <c r="AK29" i="1"/>
  <c r="R136" i="2" l="1"/>
  <c r="J137" i="2"/>
  <c r="J97" i="2"/>
  <c r="J30" i="2"/>
  <c r="AG95" i="1"/>
  <c r="AG94" i="1"/>
  <c r="AK26" i="1"/>
  <c r="AK35" i="1"/>
  <c r="AT94" i="1"/>
  <c r="AN94" i="1"/>
  <c r="W30" i="1"/>
  <c r="J39" i="2" l="1"/>
  <c r="AN95" i="1"/>
</calcChain>
</file>

<file path=xl/sharedStrings.xml><?xml version="1.0" encoding="utf-8"?>
<sst xmlns="http://schemas.openxmlformats.org/spreadsheetml/2006/main" count="1935" uniqueCount="533">
  <si>
    <t>Export Komplet</t>
  </si>
  <si>
    <t/>
  </si>
  <si>
    <t>2.0</t>
  </si>
  <si>
    <t>False</t>
  </si>
  <si>
    <t>{911bd54e-db47-44f5-b25c-ff1b2b314ffd}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</si>
  <si>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</si>
  <si>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</si>
  <si>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</si>
  <si>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</si>
  <si>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</si>
  <si>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</si>
  <si>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</si>
  <si>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</si>
  <si>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</si>
  <si>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</si>
  <si>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priestoru - bývalý Collins, Štúrova 59, Modra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</si>
  <si>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</si>
  <si>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</si>
  <si>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</si>
  <si>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</si>
  <si>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</si>
  <si>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</si>
  <si>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</si>
  <si>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</si>
  <si>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</si>
  <si>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</si>
  <si>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</si>
  <si>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</si>
  <si>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</si>
  <si>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</si>
  <si>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 xml:space="preserve">Projektová dokumentácia je vždy nadradená všetkým výkazom výmer a rozpočtom!_x000D_
K správnemu naceneniu výkazu výmer je potrebné naštudovanie PD a obhliadka stavby. Naceniť je potrebné jestvujúci výkaz výmer podľa pokynov tendrového zadávateľa, resp. zmluvy o dielo. Rozdiely uviesť pod čiaru._x000D_
Výkaz výmer výberom položiek, priloženými výpočtami má napomôcť a urýchliť dodávateľovi správne naceniť všetky práce podľa PD ku kompletnej realizácií, skolaudovaní a užívateľnosti stavebného diela._x000D_
Práce a dodávky obsiahnuté v projektovej dokumentácii a neobsiahnuté vo výkaze výmer je dodávateľ povinný položkovo rozšpecifikovať a naceniť pod čiaru, mimo ponukového rozpočtu pre objektívne rozhodovanie.  _x000D_
Zmeny, opravy VV a návrhy na možné zníženie stavebných nákladov dodávateľ nacení rovnako pod čiaru a priloží k ponukovému rozpočtu. Výmeny materiálov je potrebné prekonzultovať s architektom a investorom. Pri materiáloch uvedených všeobecne dodávateľ špecifikuje konkrétny uvažovaný druh.   _x000D_
Dodávateľ rozšpecifikuje použitie VRN-ov: napr. označenie staveniska, čistenie komunikácií, opatrenia pre stav. v zimnom období, poistenie, geodet. merania a dokumentáciu, skúšky, vzorky, dielenskú dokumentáciu, stavebný výťah, žeriav v súčinnosti a položkami pre zvislý presun hmôt vo všetkých výkazoch, vyčistenie všetkých dotknutých plôch od stavebného odpadu, aj ako príprava pre sadové úpravy._x000D_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</si>
  <si>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</si>
  <si>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</si>
  <si>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</si>
  <si>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</si>
  <si>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</si>
  <si>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</si>
  <si>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</si>
  <si>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</si>
  <si>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</si>
  <si>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</si>
  <si>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</si>
  <si>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</si>
  <si>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</si>
  <si>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</si>
  <si>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</si>
  <si>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</si>
  <si>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</si>
  <si>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</si>
  <si>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</si>
  <si>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</si>
  <si>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</si>
  <si>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</si>
  <si>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</si>
  <si>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</si>
  <si>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</si>
  <si>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</si>
  <si>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</si>
  <si>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</si>
  <si>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</si>
  <si>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</si>
  <si>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</si>
  <si>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</si>
  <si>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</si>
  <si>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</si>
  <si>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</si>
  <si>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</si>
  <si>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</si>
  <si>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</si>
  <si>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</si>
  <si>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</si>
  <si>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</si>
  <si>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</si>
  <si>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</si>
  <si>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</si>
  <si>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</si>
  <si>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</si>
  <si>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Búracie práce a navrhovaný stav</t>
  </si>
  <si>
    <t>STA</t>
  </si>
  <si>
    <t>1</t>
  </si>
  <si>
    <t>{5d81c214-12a7-4ae0-abfd-722b4f353fa3}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</si>
  <si>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</si>
  <si>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</si>
  <si>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</si>
  <si>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</si>
  <si>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</si>
  <si>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</si>
  <si>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</si>
  <si>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</si>
  <si>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</si>
  <si>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</si>
  <si>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</si>
  <si>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</si>
  <si>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</si>
  <si>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</si>
  <si>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</si>
  <si>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</si>
  <si>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</si>
  <si>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</si>
  <si>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</si>
  <si>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D1 - Zdravotechnické inštalácie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</si>
  <si>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</si>
  <si>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</si>
  <si>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</si>
  <si>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783 - Nátery</t>
  </si>
  <si>
    <t xml:space="preserve">    784 - Dokončovacie práce - maľby</t>
  </si>
  <si>
    <t>VRN - Investičné náklady neobsiahnuté v cenách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</si>
  <si>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</si>
  <si>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</si>
  <si>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</si>
  <si>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</si>
  <si>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</si>
  <si>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</si>
  <si>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</si>
  <si>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</si>
  <si>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</si>
  <si>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</si>
  <si>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</si>
  <si>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</si>
  <si>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</si>
  <si>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</si>
  <si>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</si>
  <si>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</si>
  <si>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</si>
  <si>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</si>
  <si>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</si>
  <si>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310217851.S</t>
  </si>
  <si>
    <t>Zamurovanie otvoru plochy do 0,25 m2 v murive nadzákladovom kameňom v múre hr. do 450 mm</t>
  </si>
  <si>
    <t>ks</t>
  </si>
  <si>
    <t>4</t>
  </si>
  <si>
    <t>2</t>
  </si>
  <si>
    <t>311208435.S</t>
  </si>
  <si>
    <t>Dodatočná izolácia vlhkého muriva injektážou hr. muriva do 600 mm</t>
  </si>
  <si>
    <t>m</t>
  </si>
  <si>
    <t>289474221.S</t>
  </si>
  <si>
    <t>Škárovanie muriva do hĺbky 30 mm v tehlovom murivo, sanačnou škárovacou maltou</t>
  </si>
  <si>
    <t>m2</t>
  </si>
  <si>
    <t>6</t>
  </si>
  <si>
    <t>Úpravy povrchov, podlahy, osadenie</t>
  </si>
  <si>
    <t>610991111.S</t>
  </si>
  <si>
    <t>Zakrývanie výplní vnútorných okenných otvorov, predmetov a konštrukcií</t>
  </si>
  <si>
    <t>8</t>
  </si>
  <si>
    <t>5</t>
  </si>
  <si>
    <t>612460111.S</t>
  </si>
  <si>
    <t>Príprava vnútorného podkladu stien na silno a nerovnomerne nasiakavé podklady regulátorom nasiakavosti</t>
  </si>
  <si>
    <t>10</t>
  </si>
  <si>
    <t>612460152.S</t>
  </si>
  <si>
    <t>Príprava vnútorného podkladu stien vápenným prednástrekom, hr. 3 mm</t>
  </si>
  <si>
    <t>12</t>
  </si>
  <si>
    <t>7</t>
  </si>
  <si>
    <t>612460213.S</t>
  </si>
  <si>
    <t>Vnútorná omietka stien vápenná jadrová (hrubá) pre historické stavby, hr. 20 mm</t>
  </si>
  <si>
    <t>14</t>
  </si>
  <si>
    <t>612460221.S</t>
  </si>
  <si>
    <t>Vnútorná omietka stien vápenná štuková (jemná) pre historické stavby, hr. 3 mm</t>
  </si>
  <si>
    <t>16</t>
  </si>
  <si>
    <t>9</t>
  </si>
  <si>
    <t>612466113.S</t>
  </si>
  <si>
    <t>Vnútorný sanačný systém stien bezcementový, sanačný prednástrek, krytie 100%</t>
  </si>
  <si>
    <t>18</t>
  </si>
  <si>
    <t>612466163.S</t>
  </si>
  <si>
    <t>Vnútorný sanačný systém stien bezcementový, sanačná omietka, hr. 20 mm</t>
  </si>
  <si>
    <t>11</t>
  </si>
  <si>
    <t>612466203.S</t>
  </si>
  <si>
    <t>Vnútorný sanačný systém stien bezcementový, štuková omietka, hr. 3 mm</t>
  </si>
  <si>
    <t>22</t>
  </si>
  <si>
    <t>612481049x</t>
  </si>
  <si>
    <t>Príplatok za zabudované omietniky v ploche stien (meria sa v m2 plochy)</t>
  </si>
  <si>
    <t>24</t>
  </si>
  <si>
    <t>13</t>
  </si>
  <si>
    <t>612481121.S</t>
  </si>
  <si>
    <t>Potiahnutie vnútorných stien sklotextilnou mriežkou s vložením bez lepidla</t>
  </si>
  <si>
    <t>26</t>
  </si>
  <si>
    <t>622460111.S</t>
  </si>
  <si>
    <t>Príprava vonkajšieho podkladu stien na silno a nerovnomerne nasiakavé podklady regulátorom nasiakavosti</t>
  </si>
  <si>
    <t>28</t>
  </si>
  <si>
    <t>15</t>
  </si>
  <si>
    <t>622460213.S</t>
  </si>
  <si>
    <t>Vonkajšia omietka stien vápenná jadrová (hrubá) pre historické stavby, hr. 20 mm</t>
  </si>
  <si>
    <t>30</t>
  </si>
  <si>
    <t>622460121.S</t>
  </si>
  <si>
    <t>Príprava vonkajšieho podkladu stien penetráciou základnou</t>
  </si>
  <si>
    <t>32</t>
  </si>
  <si>
    <t>17</t>
  </si>
  <si>
    <t>622460221.S</t>
  </si>
  <si>
    <t>Vonkajšia omietka stien vápenná štuková (jemná) pre historické stavby, hr. 3 mm</t>
  </si>
  <si>
    <t>34</t>
  </si>
  <si>
    <t>622481122.S</t>
  </si>
  <si>
    <t>Potiahnutie vonkajších stien sklotextilnou mriežkou s vložením bez lepidla</t>
  </si>
  <si>
    <t>36</t>
  </si>
  <si>
    <t>19</t>
  </si>
  <si>
    <t>622491340.S</t>
  </si>
  <si>
    <t>Fasádna farba prírodná vápenná, dvojnásobná</t>
  </si>
  <si>
    <t>38</t>
  </si>
  <si>
    <t>632440565.S</t>
  </si>
  <si>
    <t>Cementová samonivelizačná stierka, pevnosti v tlaku 25 MPa, hr. 5 mm</t>
  </si>
  <si>
    <t>40</t>
  </si>
  <si>
    <t>Ostatné konštrukcie a práce-búranie</t>
  </si>
  <si>
    <t>21</t>
  </si>
  <si>
    <t>941955001.S</t>
  </si>
  <si>
    <t>Lešenie ľahké pracovné pomocné, s výškou lešeňovej podlahy do 1,20 m</t>
  </si>
  <si>
    <t>42</t>
  </si>
  <si>
    <t>776990105.S</t>
  </si>
  <si>
    <t>Vysávanie podkladu pred kladením povlakovýck podláh</t>
  </si>
  <si>
    <t>44</t>
  </si>
  <si>
    <t>23</t>
  </si>
  <si>
    <t>776990110.S</t>
  </si>
  <si>
    <t>Penetrovanie podkladu pred kladením povlakových podláh</t>
  </si>
  <si>
    <t>46</t>
  </si>
  <si>
    <t>776992121.S</t>
  </si>
  <si>
    <t>Tmelenie podkladu, úpravy prasklín a nerovností hr. 3 mm</t>
  </si>
  <si>
    <t>48</t>
  </si>
  <si>
    <t>25</t>
  </si>
  <si>
    <t>776992210.S</t>
  </si>
  <si>
    <t>Príprava podkladu prebrúsením betónu ručným elektrickým náradím</t>
  </si>
  <si>
    <t>50</t>
  </si>
  <si>
    <t>979081111.S</t>
  </si>
  <si>
    <t>Odvoz sutiny a vybúraných hmôt na skládku do 1 km</t>
  </si>
  <si>
    <t>t</t>
  </si>
  <si>
    <t>52</t>
  </si>
  <si>
    <t>27</t>
  </si>
  <si>
    <t>979081121.S</t>
  </si>
  <si>
    <t>Odvoz sutiny a vybúraných hmôt na skládku za každý ďalší 1 km</t>
  </si>
  <si>
    <t>54</t>
  </si>
  <si>
    <t>P</t>
  </si>
  <si>
    <t>Poznámka k položke:_x000D_
Poznámka k položke: Uvažované s odvozom do vzdialenosti 20 km</t>
  </si>
  <si>
    <t>979082111.S</t>
  </si>
  <si>
    <t>Vnútrostavenisková doprava sutiny a vybúraných hmôt do 10 m</t>
  </si>
  <si>
    <t>56</t>
  </si>
  <si>
    <t>Poznámka k položke:_x000D_
Poznámka k položke: Uvažované s vnútrostaveniskovým presunom sutiny do vzdialenosti 50 m</t>
  </si>
  <si>
    <t>29</t>
  </si>
  <si>
    <t>979089012.S</t>
  </si>
  <si>
    <t>Poplatok za skládku - betón, tehly, dlaždice (17 01) ostatné</t>
  </si>
  <si>
    <t>58</t>
  </si>
  <si>
    <t>979089712.S</t>
  </si>
  <si>
    <t>Prenájom kontajneru 5 m3</t>
  </si>
  <si>
    <t>60</t>
  </si>
  <si>
    <t>99</t>
  </si>
  <si>
    <t>Presun hmôt HSV</t>
  </si>
  <si>
    <t>31</t>
  </si>
  <si>
    <t>999281111.S</t>
  </si>
  <si>
    <t>Presun hmôt pre opravy a údržbu objektov vrátane vonkajších plášťov výšky do 25 m</t>
  </si>
  <si>
    <t>62</t>
  </si>
  <si>
    <t>PSV</t>
  </si>
  <si>
    <t>Práce a dodávky PSV</t>
  </si>
  <si>
    <t>711</t>
  </si>
  <si>
    <t>Izolácie proti vode a vlhkosti</t>
  </si>
  <si>
    <t>711113131.S</t>
  </si>
  <si>
    <t>Izolácie proti zemnej vlhkosti a povrchovej vode stierkou hydroizolačnou na ploche vodorovnej</t>
  </si>
  <si>
    <t>64</t>
  </si>
  <si>
    <t>33</t>
  </si>
  <si>
    <t>711113141.S</t>
  </si>
  <si>
    <t>Izolácia proti zemnej vlhkosti a povrchovej vode stierkou hydroizolačnou na ploche zvislej</t>
  </si>
  <si>
    <t>66</t>
  </si>
  <si>
    <t>998711201.S</t>
  </si>
  <si>
    <t>Presun hmôt pre izoláciu proti vode v objektoch výšky do 6 m</t>
  </si>
  <si>
    <t>%</t>
  </si>
  <si>
    <t>68</t>
  </si>
  <si>
    <t>713</t>
  </si>
  <si>
    <t>Izolácie tepelné</t>
  </si>
  <si>
    <t>35</t>
  </si>
  <si>
    <t>713131143.S</t>
  </si>
  <si>
    <t>Montáž parotesnej fólie na steny</t>
  </si>
  <si>
    <t>70</t>
  </si>
  <si>
    <t>M</t>
  </si>
  <si>
    <t>283230006700.S</t>
  </si>
  <si>
    <t>Parozábrana š. 1,5 m, hliníková vrstva uložená medzi vysoko transparentnou PES fóliou a PE fóliou s vystužujúcou mriežkou (180g/m2)</t>
  </si>
  <si>
    <t>72</t>
  </si>
  <si>
    <t>37</t>
  </si>
  <si>
    <t>713132132.S</t>
  </si>
  <si>
    <t>Montáž tepelnej izolácie stien mierálnou vlnou</t>
  </si>
  <si>
    <t>74</t>
  </si>
  <si>
    <t>283720006800.S</t>
  </si>
  <si>
    <t>Doska z minerálnej vlny napr ISOVER TF hr. 160 mm</t>
  </si>
  <si>
    <t>76</t>
  </si>
  <si>
    <t>39</t>
  </si>
  <si>
    <t>713161530.S</t>
  </si>
  <si>
    <t>Montáž tepelnej izolácie striech šikmých prichytená pribitím a vyviazaním na latovanie medzi a pod krokvy hr. nad 10 cm</t>
  </si>
  <si>
    <t>78</t>
  </si>
  <si>
    <t>631650000400.S</t>
  </si>
  <si>
    <t>Pás zo sklenej vlny hr. 150 mm pre šikmé strechy</t>
  </si>
  <si>
    <t>80</t>
  </si>
  <si>
    <t>41</t>
  </si>
  <si>
    <t>998713201.S</t>
  </si>
  <si>
    <t>Presun hmôt pre izolácie tepelné v objektoch výšky do 6 m</t>
  </si>
  <si>
    <t>82</t>
  </si>
  <si>
    <t>762</t>
  </si>
  <si>
    <t>Konštrukcie tesárske</t>
  </si>
  <si>
    <t>762332120.S</t>
  </si>
  <si>
    <t>Montáž viazaných konštrukcií krovov striech z reziva priemernej plochy 120 - 224 cm2</t>
  </si>
  <si>
    <t>84</t>
  </si>
  <si>
    <t>43</t>
  </si>
  <si>
    <t>605120002900.S</t>
  </si>
  <si>
    <t>Hranoly z mäkkého reziva neopracované hranené akosť I</t>
  </si>
  <si>
    <t>m3</t>
  </si>
  <si>
    <t>86</t>
  </si>
  <si>
    <t>762341201.S</t>
  </si>
  <si>
    <t>Montáž latovania jednoduchých striech pre sklon do 60°</t>
  </si>
  <si>
    <t>88</t>
  </si>
  <si>
    <t>45</t>
  </si>
  <si>
    <t>605120000200.S</t>
  </si>
  <si>
    <t>Hranoly z mäkkého reziva neopracované hranené akosť II</t>
  </si>
  <si>
    <t>90</t>
  </si>
  <si>
    <t>762341253.S</t>
  </si>
  <si>
    <t>Montáž kontralát pre sklon nad 35°</t>
  </si>
  <si>
    <t>92</t>
  </si>
  <si>
    <t>47</t>
  </si>
  <si>
    <t>94</t>
  </si>
  <si>
    <t>762331812.S</t>
  </si>
  <si>
    <t>Demontáž viazaných konštrukcií krovov so sklonom do 60°, prierezovej plochy 120 - 224 cm2, -0,01400 t</t>
  </si>
  <si>
    <t>96</t>
  </si>
  <si>
    <t>49</t>
  </si>
  <si>
    <t>762342812.S</t>
  </si>
  <si>
    <t>Demontáž latovania striech so sklonom do 60° pri osovej vzdialenosti lát 0,22 - 0,50 m, -0,00500 t</t>
  </si>
  <si>
    <t>98</t>
  </si>
  <si>
    <t>762822820.S</t>
  </si>
  <si>
    <t>Demontáž stropníc z reziva prierezovej plochy 144 - 288 cm2, -0,01700 t</t>
  </si>
  <si>
    <t>100</t>
  </si>
  <si>
    <t>51</t>
  </si>
  <si>
    <t>998762202.S</t>
  </si>
  <si>
    <t>Presun hmôt pre konštrukcie tesárske v objektoch výšky do 12 m</t>
  </si>
  <si>
    <t>102</t>
  </si>
  <si>
    <t>763</t>
  </si>
  <si>
    <t>Konštrukcie - drevostavby</t>
  </si>
  <si>
    <t>763126619.S</t>
  </si>
  <si>
    <t>Predsadená SDK stena, na oceľovej konštrukcií CD+UD, jednoducho opláštená doskou protipožiarnou DF 12,5 mm vrátane parozábrany, bez TI</t>
  </si>
  <si>
    <t>104</t>
  </si>
  <si>
    <t>53</t>
  </si>
  <si>
    <t>763160011.S</t>
  </si>
  <si>
    <t>Podkrovie SDK na oceľovej konštrukcií CD+UD a krokvových závesoch s parozábranou, doska protipožiarna DF 12.5 mm, TI MW 50 mm</t>
  </si>
  <si>
    <t>106</t>
  </si>
  <si>
    <t>998763401.S</t>
  </si>
  <si>
    <t>Presun hmôt pre sádrokartónové konštrukcie v stavbách (objektoch) výšky do 7 m</t>
  </si>
  <si>
    <t>108</t>
  </si>
  <si>
    <t>764</t>
  </si>
  <si>
    <t>Konštrukcie klampiarske</t>
  </si>
  <si>
    <t>55</t>
  </si>
  <si>
    <t>764351820.S</t>
  </si>
  <si>
    <t>Demontáž žľabov pododkvap. štvorhranných rovných, oblúkových, do 30° rš 400 mm,  -0,00390t</t>
  </si>
  <si>
    <t>110</t>
  </si>
  <si>
    <t>764352427.S</t>
  </si>
  <si>
    <t>Žľaby z pozinkovaného farbeného PZf plechu, pododkvapové polkruhové r.š. 330 mm</t>
  </si>
  <si>
    <t>112</t>
  </si>
  <si>
    <t>57</t>
  </si>
  <si>
    <t>764359412.S</t>
  </si>
  <si>
    <t>Kotlík kónický z pozinkovaného farbeného PZf plechu, pre rúry s priemerom od 100 do 125 mm</t>
  </si>
  <si>
    <t>114</t>
  </si>
  <si>
    <t>764454454.S</t>
  </si>
  <si>
    <t>Zvodové rúry z pozinkovaného farbeného PZf plechu, kruhové priemer 120 mm</t>
  </si>
  <si>
    <t>116</t>
  </si>
  <si>
    <t>59</t>
  </si>
  <si>
    <t>764454802.S</t>
  </si>
  <si>
    <t>Demontáž odpadových rúr kruhových, s priemerom 120 mm,  -0,00285t</t>
  </si>
  <si>
    <t>118</t>
  </si>
  <si>
    <t>998764201.S</t>
  </si>
  <si>
    <t>Presun hmôt pre konštrukcie klampiarske v objektoch výšky do 6 m</t>
  </si>
  <si>
    <t>120</t>
  </si>
  <si>
    <t>765</t>
  </si>
  <si>
    <t>Konštrukcie - krytiny tvrdé</t>
  </si>
  <si>
    <t>61</t>
  </si>
  <si>
    <t>765312339</t>
  </si>
  <si>
    <t>Keramická krytina TONDACH Steinbruck, jednoduchých striech, sklon od 35° do 60°</t>
  </si>
  <si>
    <t>122</t>
  </si>
  <si>
    <t>765313693.S</t>
  </si>
  <si>
    <t>Prirezanie a uchytenie rezaných škridiel keramických, sklon od 35° do 60°</t>
  </si>
  <si>
    <t>124</t>
  </si>
  <si>
    <t>63</t>
  </si>
  <si>
    <t>765314355</t>
  </si>
  <si>
    <t>Nárožie hladké univerzálne TONDACH, s použitím vetracieho pásu hliník, sklon od 35° do 60°</t>
  </si>
  <si>
    <t>126</t>
  </si>
  <si>
    <t>765310237.S</t>
  </si>
  <si>
    <t>Hrebeň z hrebenáčov pre krytinu hladkú/úprava klampiarskym detailom, s použitím vetracieho pásu, sklon od 35° do 60°</t>
  </si>
  <si>
    <t>128</t>
  </si>
  <si>
    <t>65</t>
  </si>
  <si>
    <t>765314519.S</t>
  </si>
  <si>
    <t>Odkvapová hrana z odkvapového AL plechu vrátane vetracej mriežky, pre hladkú krytinu</t>
  </si>
  <si>
    <t>130</t>
  </si>
  <si>
    <t>765315331.S</t>
  </si>
  <si>
    <t>Protisnehový hák pre krytinu keramickú</t>
  </si>
  <si>
    <t>132</t>
  </si>
  <si>
    <t>67</t>
  </si>
  <si>
    <t>765901446.S</t>
  </si>
  <si>
    <t>Strešná fólia paropriepustná, na krokvy, sklon nad 35°, plošná hmotnosť 180 g/m2</t>
  </si>
  <si>
    <t>134</t>
  </si>
  <si>
    <t>765311815.S</t>
  </si>
  <si>
    <t>Demontáž keramickej krytiny pálenej uloženej na sucho do 30 ks/m2, do sutiny, sklon strechy do 45°, -0,05t</t>
  </si>
  <si>
    <t>136</t>
  </si>
  <si>
    <t>69</t>
  </si>
  <si>
    <t>765718860.S</t>
  </si>
  <si>
    <t>Demontáž krytiny keramickej pálenej uloženej na sucho na múroch, rímsach, atikách, š. 40 cm, do suti, -0,02t</t>
  </si>
  <si>
    <t>138</t>
  </si>
  <si>
    <t>998765201.S</t>
  </si>
  <si>
    <t>Presun hmôt pre tvrdé krytiny v objektoch výšky do 6 m</t>
  </si>
  <si>
    <t>140</t>
  </si>
  <si>
    <t>D1</t>
  </si>
  <si>
    <t>Zdravotechnické inštalácie</t>
  </si>
  <si>
    <t>71</t>
  </si>
  <si>
    <t>713131143.S.1</t>
  </si>
  <si>
    <t>Montáž sanity</t>
  </si>
  <si>
    <t>142</t>
  </si>
  <si>
    <t>283230006700.S.1</t>
  </si>
  <si>
    <t>WC kombi, misa záchodová keramická vrátane záchodového sedadla s poklopom, duroplast s antibakteriálnou úpravou, biela vrátane montážneho a kotevného materiálu</t>
  </si>
  <si>
    <t>144</t>
  </si>
  <si>
    <t>73</t>
  </si>
  <si>
    <t>283230006700.S.2</t>
  </si>
  <si>
    <t>Umývadlo keramické rozmer 600x490x195 mm, biela, zápachová uzávierka, batéria stojanková, vrátane kotevného a montážneho materiálu</t>
  </si>
  <si>
    <t>146</t>
  </si>
  <si>
    <t>283230006700.S.3</t>
  </si>
  <si>
    <t>Pisoár keramický, biely, s manuálnym splachovaním, vrátane zápachovej uzávierky a montážneho materiálu</t>
  </si>
  <si>
    <t>148</t>
  </si>
  <si>
    <t>766</t>
  </si>
  <si>
    <t>Konštrukcie stolárske</t>
  </si>
  <si>
    <t>75</t>
  </si>
  <si>
    <t>766621265.S</t>
  </si>
  <si>
    <t>Montáž okien s hydroizolačnými ISO páskami (exteriérová a interiérová) resp. podľa výberu investora</t>
  </si>
  <si>
    <t>150</t>
  </si>
  <si>
    <t>283290006000.S</t>
  </si>
  <si>
    <t>Tesniaca paropriepustná fólia polymér-flísová, š. 180 mm, dĺ. 30 m, pre tesnenie pripájacej škáry okenného rámu a muriva z exteriéru</t>
  </si>
  <si>
    <t>152</t>
  </si>
  <si>
    <t>77</t>
  </si>
  <si>
    <t>283290006400.S</t>
  </si>
  <si>
    <t>Tesniaca paronepriepustná fólia polymér-flísová, š. 150 mm, dĺ. 30 m, pre tesnenie pripájacej škáry okenného rámu a muriva z interiéru</t>
  </si>
  <si>
    <t>154</t>
  </si>
  <si>
    <t>6111100169.O1</t>
  </si>
  <si>
    <t>Drevené okno 2krídlové s izolačným 3-sklom, vxš 1500x1500 mm, resp. podľa výberu investora</t>
  </si>
  <si>
    <t>156</t>
  </si>
  <si>
    <t>79</t>
  </si>
  <si>
    <t>766621265.S.1</t>
  </si>
  <si>
    <t>Montáž strešných okien a svetlíkov drevených, resp. podľa výberu investora</t>
  </si>
  <si>
    <t>kpl</t>
  </si>
  <si>
    <t>158</t>
  </si>
  <si>
    <t>283290006000.S.1</t>
  </si>
  <si>
    <t>Strešné okno Velux GLU 0061B resp. podla výberu investora vrátane lemovania</t>
  </si>
  <si>
    <t>160</t>
  </si>
  <si>
    <t>81</t>
  </si>
  <si>
    <t>766641080.S</t>
  </si>
  <si>
    <t>Montáž dverí drevených s hydroizolačnými ISO páskami (exteriérová a interiérová) resp. podľa výberu investora</t>
  </si>
  <si>
    <t>162</t>
  </si>
  <si>
    <t>164</t>
  </si>
  <si>
    <t>83</t>
  </si>
  <si>
    <t>166</t>
  </si>
  <si>
    <t>6111200001.O2</t>
  </si>
  <si>
    <t>Drevené dvere dvojkrídlové, vxš 2000x1800 mm, resp. podľa výberu investora</t>
  </si>
  <si>
    <t>168</t>
  </si>
  <si>
    <t>85</t>
  </si>
  <si>
    <t>6111200001.O3</t>
  </si>
  <si>
    <t>Drevené dvere štvorkrídlové teleskopické odsúvacie, vxš 2000x3800 mm, resp. podľa výberu investora</t>
  </si>
  <si>
    <t>170</t>
  </si>
  <si>
    <t>766641080.S.1</t>
  </si>
  <si>
    <t>Montáž dverí drevených interiérových obložkových, resp. podľa výberu investora</t>
  </si>
  <si>
    <t>172</t>
  </si>
  <si>
    <t>87</t>
  </si>
  <si>
    <t>6111200001.O3.1</t>
  </si>
  <si>
    <t>Interiérové dvere jednokrídlové obložkové, vrátane obložkovej zárubne 700/1970</t>
  </si>
  <si>
    <t>174</t>
  </si>
  <si>
    <t>766641080.S.2</t>
  </si>
  <si>
    <t>Montáž deliacich WC stienok otváravými dverami, resp. podľa výberu investora</t>
  </si>
  <si>
    <t>176</t>
  </si>
  <si>
    <t>89</t>
  </si>
  <si>
    <t>6111200001.O3.2</t>
  </si>
  <si>
    <t>WC deliaca priečka DTD lamino, farba podľa výberu investora</t>
  </si>
  <si>
    <t>178</t>
  </si>
  <si>
    <t>998766201.S</t>
  </si>
  <si>
    <t>Presun hmot pre konštrukcie stolárske v objektoch výšky do 6 m</t>
  </si>
  <si>
    <t>180</t>
  </si>
  <si>
    <t>767</t>
  </si>
  <si>
    <t>Konštrukcie doplnkové kovové</t>
  </si>
  <si>
    <t>91</t>
  </si>
  <si>
    <t>767995103.S</t>
  </si>
  <si>
    <t>Montáž ostatných atypických kovových stavebných doplnkových konštrukcií, vrátane povrchovej úpravy</t>
  </si>
  <si>
    <t>kg</t>
  </si>
  <si>
    <t>182</t>
  </si>
  <si>
    <t>134830000100.S</t>
  </si>
  <si>
    <t>Tyč oceľová prierezu, ozn. 11 373, podľa EN ISO S235JRG1</t>
  </si>
  <si>
    <t>184</t>
  </si>
  <si>
    <t>93</t>
  </si>
  <si>
    <t>998767201.S</t>
  </si>
  <si>
    <t>Presun hmôt pre kovové stavebné doplnkové konštrukcie v objektoch výšky do 6 m</t>
  </si>
  <si>
    <t>186</t>
  </si>
  <si>
    <t>771</t>
  </si>
  <si>
    <t>Podlahy z dlaždíc</t>
  </si>
  <si>
    <t>771411006.S</t>
  </si>
  <si>
    <t>Montáž soklíkov z obkladačiek do malty veľ. 450 x 80 mm</t>
  </si>
  <si>
    <t>188</t>
  </si>
  <si>
    <t>95</t>
  </si>
  <si>
    <t>597740003200.S</t>
  </si>
  <si>
    <t>Dlaždice keramické, lxvxhr 448x448x8 mm, gresové glazované, resp. podľa výberu investora</t>
  </si>
  <si>
    <t>190</t>
  </si>
  <si>
    <t>771577120.S</t>
  </si>
  <si>
    <t>Montáž podláh z dlaždíc keramických diagonálne do tmelu flexibilného mrazuvzdorného veľ. 450 x 450 mm</t>
  </si>
  <si>
    <t>192</t>
  </si>
  <si>
    <t>97</t>
  </si>
  <si>
    <t>194</t>
  </si>
  <si>
    <t>998771201.S</t>
  </si>
  <si>
    <t>Presun hmôt pre podlahy z dlaždíc v objektoch výšky do 6m</t>
  </si>
  <si>
    <t>196</t>
  </si>
  <si>
    <t>783</t>
  </si>
  <si>
    <t>Nátery</t>
  </si>
  <si>
    <t>783711301.S</t>
  </si>
  <si>
    <t>Nátery tesárskych konštrukcií olejové napustením a 2x lakovaním</t>
  </si>
  <si>
    <t>198</t>
  </si>
  <si>
    <t>783782404.S</t>
  </si>
  <si>
    <t>Nátery tesárskych konštrukcií, povrchová impregnácia proti drevokaznému hmyzu, hubám a plesniam, jednonásobná</t>
  </si>
  <si>
    <t>200</t>
  </si>
  <si>
    <t>101</t>
  </si>
  <si>
    <t>783701831.S</t>
  </si>
  <si>
    <t>Odstránenie starých náterov z tesárskych konštrukcií napr. oškrabaním s obrúsením stien</t>
  </si>
  <si>
    <t>202</t>
  </si>
  <si>
    <t>784</t>
  </si>
  <si>
    <t>Dokončovacie práce - maľby</t>
  </si>
  <si>
    <t>784410100.S</t>
  </si>
  <si>
    <t>Penetrovanie jednonásobné jemnozrnných podkladov výšky do 3,80 m</t>
  </si>
  <si>
    <t>204</t>
  </si>
  <si>
    <t>103</t>
  </si>
  <si>
    <t>784418012.S</t>
  </si>
  <si>
    <t>Zakrývanie podláh a zariadení papierom v miestnostiach alebo na schodisku</t>
  </si>
  <si>
    <t>206</t>
  </si>
  <si>
    <t>784424271.S</t>
  </si>
  <si>
    <t>Maľby vápenné dvojnásobné ručne nanášané, na podklad jemnozrnný do 3,80 m</t>
  </si>
  <si>
    <t>208</t>
  </si>
  <si>
    <t>VRN</t>
  </si>
  <si>
    <t>Investičné náklady neobsiahnuté v cenách</t>
  </si>
  <si>
    <t>105</t>
  </si>
  <si>
    <t>000100041.S</t>
  </si>
  <si>
    <t>Zmluvné požiadavky - finančná rezerva bez rozlíšenia</t>
  </si>
  <si>
    <t>eur</t>
  </si>
  <si>
    <t>210</t>
  </si>
  <si>
    <t>VP</t>
  </si>
  <si>
    <t xml:space="preserve">  Práce naviac</t>
  </si>
  <si>
    <t>PN</t>
  </si>
  <si>
    <t>Štúrova 59, Modra</t>
  </si>
  <si>
    <t>Príloha č. 1 Zmluvy o dielo</t>
  </si>
  <si>
    <t>SLUŽBY MODRA, s.r.o., Šúrska 5, 900 01 Modra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</si>
</sst>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67" fontId="0" fillId="3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A5" workbookViewId="0">
      <selection activeCell="AI19" sqref="AI1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N1" t="s">
        <v>531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96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8</v>
      </c>
      <c r="BT3" s="13" t="s">
        <v>7</v>
      </c>
    </row>
    <row r="4" spans="1:74" ht="24.9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6</v>
      </c>
    </row>
    <row r="5" spans="1:74" ht="12" customHeight="1">
      <c r="B5" s="16"/>
      <c r="D5" s="20" t="s">
        <v>12</v>
      </c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6"/>
      <c r="BE5" s="179" t="s">
        <v>13</v>
      </c>
      <c r="BS5" s="13" t="s">
        <v>6</v>
      </c>
    </row>
    <row r="6" spans="1:74" ht="36.9" customHeight="1">
      <c r="B6" s="16"/>
      <c r="D6" s="22" t="s">
        <v>14</v>
      </c>
      <c r="K6" s="184" t="s">
        <v>15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6"/>
      <c r="BE6" s="180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80"/>
      <c r="BS7" s="13" t="s">
        <v>6</v>
      </c>
    </row>
    <row r="8" spans="1:74" ht="12" customHeight="1">
      <c r="B8" s="16"/>
      <c r="D8" s="23" t="s">
        <v>18</v>
      </c>
      <c r="K8" s="21" t="s">
        <v>530</v>
      </c>
      <c r="AK8" s="23" t="s">
        <v>19</v>
      </c>
      <c r="AN8" s="25" t="s">
        <v>24</v>
      </c>
      <c r="AR8" s="16"/>
      <c r="BE8" s="180"/>
      <c r="BS8" s="13" t="s">
        <v>6</v>
      </c>
    </row>
    <row r="9" spans="1:74" ht="14.4" customHeight="1">
      <c r="B9" s="16"/>
      <c r="AR9" s="16"/>
      <c r="BE9" s="180"/>
      <c r="BS9" s="13" t="s">
        <v>6</v>
      </c>
    </row>
    <row r="10" spans="1:74" ht="12" customHeight="1">
      <c r="B10" s="16"/>
      <c r="D10" s="23" t="s">
        <v>20</v>
      </c>
      <c r="AK10" s="23" t="s">
        <v>21</v>
      </c>
      <c r="AN10" s="21" t="s">
        <v>1</v>
      </c>
      <c r="AR10" s="16"/>
      <c r="BE10" s="180"/>
      <c r="BS10" s="13" t="s">
        <v>6</v>
      </c>
    </row>
    <row r="11" spans="1:74" ht="18.45" customHeight="1">
      <c r="B11" s="16"/>
      <c r="E11" s="21" t="s">
        <v>532</v>
      </c>
      <c r="AK11" s="23" t="s">
        <v>22</v>
      </c>
      <c r="AN11" s="21" t="s">
        <v>1</v>
      </c>
      <c r="AR11" s="16"/>
      <c r="BE11" s="180"/>
      <c r="BS11" s="13" t="s">
        <v>6</v>
      </c>
    </row>
    <row r="12" spans="1:74" ht="6.9" customHeight="1">
      <c r="B12" s="16"/>
      <c r="AR12" s="16"/>
      <c r="BE12" s="180"/>
      <c r="BS12" s="13" t="s">
        <v>6</v>
      </c>
    </row>
    <row r="13" spans="1:74" ht="12" customHeight="1">
      <c r="B13" s="16"/>
      <c r="D13" s="23" t="s">
        <v>23</v>
      </c>
      <c r="AK13" s="23" t="s">
        <v>21</v>
      </c>
      <c r="AN13" s="25" t="s">
        <v>24</v>
      </c>
      <c r="AR13" s="16"/>
      <c r="BE13" s="180"/>
      <c r="BS13" s="13" t="s">
        <v>6</v>
      </c>
    </row>
    <row r="14" spans="1:74" ht="13.2">
      <c r="B14" s="16"/>
      <c r="E14" s="185" t="s">
        <v>24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3" t="s">
        <v>22</v>
      </c>
      <c r="AN14" s="25" t="s">
        <v>24</v>
      </c>
      <c r="AR14" s="16"/>
      <c r="BE14" s="180"/>
      <c r="BS14" s="13" t="s">
        <v>6</v>
      </c>
    </row>
    <row r="15" spans="1:74" ht="6.9" customHeight="1">
      <c r="B15" s="16"/>
      <c r="AR15" s="16"/>
      <c r="BE15" s="180"/>
      <c r="BS15" s="13" t="s">
        <v>3</v>
      </c>
    </row>
    <row r="16" spans="1:74" ht="12" customHeight="1">
      <c r="B16" s="16"/>
      <c r="D16" s="23" t="s">
        <v>25</v>
      </c>
      <c r="AK16" s="23" t="s">
        <v>21</v>
      </c>
      <c r="AN16" s="21" t="s">
        <v>1</v>
      </c>
      <c r="AR16" s="16"/>
      <c r="BE16" s="180"/>
      <c r="BS16" s="13" t="s">
        <v>3</v>
      </c>
    </row>
    <row r="17" spans="2:71" ht="18.45" customHeight="1">
      <c r="B17" s="16"/>
      <c r="E17" s="21" t="s">
        <v>26</v>
      </c>
      <c r="AK17" s="23" t="s">
        <v>22</v>
      </c>
      <c r="AN17" s="21" t="s">
        <v>1</v>
      </c>
      <c r="AR17" s="16"/>
      <c r="BE17" s="180"/>
      <c r="BS17" s="13" t="s">
        <v>27</v>
      </c>
    </row>
    <row r="18" spans="2:71" ht="6.9" customHeight="1">
      <c r="B18" s="16"/>
      <c r="AR18" s="16"/>
      <c r="BE18" s="180"/>
      <c r="BS18" s="13" t="s">
        <v>8</v>
      </c>
    </row>
    <row r="19" spans="2:71" ht="12" customHeight="1">
      <c r="B19" s="16"/>
      <c r="D19" s="23" t="s">
        <v>28</v>
      </c>
      <c r="AK19" s="23" t="s">
        <v>21</v>
      </c>
      <c r="AN19" s="21" t="s">
        <v>1</v>
      </c>
      <c r="AR19" s="16"/>
      <c r="BE19" s="180"/>
      <c r="BS19" s="13" t="s">
        <v>8</v>
      </c>
    </row>
    <row r="20" spans="2:71" ht="18.45" customHeight="1">
      <c r="B20" s="16"/>
      <c r="E20" s="21"/>
      <c r="AK20" s="23" t="s">
        <v>22</v>
      </c>
      <c r="AN20" s="21" t="s">
        <v>1</v>
      </c>
      <c r="AR20" s="16"/>
      <c r="BE20" s="180"/>
      <c r="BS20" s="13" t="s">
        <v>27</v>
      </c>
    </row>
    <row r="21" spans="2:71" ht="6.9" customHeight="1">
      <c r="B21" s="16"/>
      <c r="AR21" s="16"/>
      <c r="BE21" s="180"/>
    </row>
    <row r="22" spans="2:71" ht="12" customHeight="1">
      <c r="B22" s="16"/>
      <c r="D22" s="23" t="s">
        <v>29</v>
      </c>
      <c r="AR22" s="16"/>
      <c r="BE22" s="180"/>
    </row>
    <row r="23" spans="2:71" ht="180" customHeight="1">
      <c r="B23" s="16"/>
      <c r="E23" s="219" t="s">
        <v>30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6"/>
      <c r="BE23" s="180"/>
    </row>
    <row r="24" spans="2:71" ht="6.9" customHeight="1">
      <c r="B24" s="16"/>
      <c r="AR24" s="16"/>
      <c r="BE24" s="180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5.95" customHeight="1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8">
        <f>ROUND(AG94,2)</f>
        <v>0</v>
      </c>
      <c r="AL26" s="189"/>
      <c r="AM26" s="189"/>
      <c r="AN26" s="189"/>
      <c r="AO26" s="189"/>
      <c r="AR26" s="28"/>
      <c r="BE26" s="180"/>
    </row>
    <row r="27" spans="2:71" s="1" customFormat="1" ht="6.9" customHeight="1">
      <c r="B27" s="28"/>
      <c r="AR27" s="28"/>
      <c r="BE27" s="180"/>
    </row>
    <row r="28" spans="2:71" s="1" customFormat="1" ht="13.2">
      <c r="B28" s="28"/>
      <c r="L28" s="190" t="s">
        <v>32</v>
      </c>
      <c r="M28" s="190"/>
      <c r="N28" s="190"/>
      <c r="O28" s="190"/>
      <c r="P28" s="190"/>
      <c r="W28" s="190" t="s">
        <v>33</v>
      </c>
      <c r="X28" s="190"/>
      <c r="Y28" s="190"/>
      <c r="Z28" s="190"/>
      <c r="AA28" s="190"/>
      <c r="AB28" s="190"/>
      <c r="AC28" s="190"/>
      <c r="AD28" s="190"/>
      <c r="AE28" s="190"/>
      <c r="AK28" s="190" t="s">
        <v>34</v>
      </c>
      <c r="AL28" s="190"/>
      <c r="AM28" s="190"/>
      <c r="AN28" s="190"/>
      <c r="AO28" s="190"/>
      <c r="AR28" s="28"/>
      <c r="BE28" s="180"/>
    </row>
    <row r="29" spans="2:71" s="2" customFormat="1" ht="14.4" customHeight="1">
      <c r="B29" s="32"/>
      <c r="D29" s="23" t="s">
        <v>35</v>
      </c>
      <c r="F29" s="33" t="s">
        <v>36</v>
      </c>
      <c r="L29" s="175">
        <v>0.2</v>
      </c>
      <c r="M29" s="174"/>
      <c r="N29" s="174"/>
      <c r="O29" s="174"/>
      <c r="P29" s="174"/>
      <c r="Q29" s="34"/>
      <c r="R29" s="34"/>
      <c r="S29" s="34"/>
      <c r="T29" s="34"/>
      <c r="U29" s="34"/>
      <c r="V29" s="34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F29" s="34"/>
      <c r="AG29" s="34"/>
      <c r="AH29" s="34"/>
      <c r="AI29" s="34"/>
      <c r="AJ29" s="34"/>
      <c r="AK29" s="173">
        <f>ROUND(AV94, 2)</f>
        <v>0</v>
      </c>
      <c r="AL29" s="174"/>
      <c r="AM29" s="174"/>
      <c r="AN29" s="174"/>
      <c r="AO29" s="174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4" customHeight="1">
      <c r="B30" s="32"/>
      <c r="F30" s="33" t="s">
        <v>37</v>
      </c>
      <c r="L30" s="175">
        <v>0.2</v>
      </c>
      <c r="M30" s="174"/>
      <c r="N30" s="174"/>
      <c r="O30" s="174"/>
      <c r="P30" s="174"/>
      <c r="Q30" s="34"/>
      <c r="R30" s="34"/>
      <c r="S30" s="34"/>
      <c r="T30" s="34"/>
      <c r="U30" s="34"/>
      <c r="V30" s="34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F30" s="34"/>
      <c r="AG30" s="34"/>
      <c r="AH30" s="34"/>
      <c r="AI30" s="34"/>
      <c r="AJ30" s="34"/>
      <c r="AK30" s="173">
        <f>ROUND(AW94, 2)</f>
        <v>0</v>
      </c>
      <c r="AL30" s="174"/>
      <c r="AM30" s="174"/>
      <c r="AN30" s="174"/>
      <c r="AO30" s="174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4" hidden="1" customHeight="1">
      <c r="B31" s="32"/>
      <c r="F31" s="23" t="s">
        <v>38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2"/>
      <c r="BE31" s="181"/>
    </row>
    <row r="32" spans="2:71" s="2" customFormat="1" ht="14.4" hidden="1" customHeight="1">
      <c r="B32" s="32"/>
      <c r="F32" s="23" t="s">
        <v>39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2"/>
      <c r="BE32" s="181"/>
    </row>
    <row r="33" spans="2:57" s="2" customFormat="1" ht="14.4" hidden="1" customHeight="1">
      <c r="B33" s="32"/>
      <c r="F33" s="33" t="s">
        <v>40</v>
      </c>
      <c r="L33" s="175">
        <v>0</v>
      </c>
      <c r="M33" s="174"/>
      <c r="N33" s="174"/>
      <c r="O33" s="174"/>
      <c r="P33" s="174"/>
      <c r="Q33" s="34"/>
      <c r="R33" s="34"/>
      <c r="S33" s="34"/>
      <c r="T33" s="34"/>
      <c r="U33" s="34"/>
      <c r="V33" s="34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F33" s="34"/>
      <c r="AG33" s="34"/>
      <c r="AH33" s="34"/>
      <c r="AI33" s="34"/>
      <c r="AJ33" s="34"/>
      <c r="AK33" s="173">
        <v>0</v>
      </c>
      <c r="AL33" s="174"/>
      <c r="AM33" s="174"/>
      <c r="AN33" s="174"/>
      <c r="AO33" s="174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6.9" customHeight="1">
      <c r="B34" s="28"/>
      <c r="AR34" s="28"/>
      <c r="BE34" s="180"/>
    </row>
    <row r="35" spans="2:57" s="1" customFormat="1" ht="25.95" customHeight="1">
      <c r="B35" s="28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211" t="s">
        <v>43</v>
      </c>
      <c r="Y35" s="212"/>
      <c r="Z35" s="212"/>
      <c r="AA35" s="212"/>
      <c r="AB35" s="212"/>
      <c r="AC35" s="38"/>
      <c r="AD35" s="38"/>
      <c r="AE35" s="38"/>
      <c r="AF35" s="38"/>
      <c r="AG35" s="38"/>
      <c r="AH35" s="38"/>
      <c r="AI35" s="38"/>
      <c r="AJ35" s="38"/>
      <c r="AK35" s="213">
        <f>SUM(AK26:AK33)</f>
        <v>0</v>
      </c>
      <c r="AL35" s="212"/>
      <c r="AM35" s="212"/>
      <c r="AN35" s="212"/>
      <c r="AO35" s="214"/>
      <c r="AP35" s="36"/>
      <c r="AQ35" s="36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" customHeight="1">
      <c r="B82" s="28"/>
      <c r="C82" s="17" t="s">
        <v>50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7"/>
      <c r="C84" s="23" t="s">
        <v>12</v>
      </c>
      <c r="L84" s="3">
        <f>K5</f>
        <v>0</v>
      </c>
      <c r="AR84" s="47"/>
    </row>
    <row r="85" spans="1:91" s="4" customFormat="1" ht="36.9" customHeight="1">
      <c r="B85" s="48"/>
      <c r="C85" s="49" t="s">
        <v>14</v>
      </c>
      <c r="L85" s="202" t="str">
        <f>K6</f>
        <v>Rekonštrukcia priestoru - bývalý Collins, Štúrova 59, Modra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48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Štúrova 59, Modra</v>
      </c>
      <c r="AI87" s="23" t="s">
        <v>19</v>
      </c>
      <c r="AM87" s="204" t="str">
        <f>IF(AN8= "","",AN8)</f>
        <v>Vyplň údaj</v>
      </c>
      <c r="AN87" s="204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20</v>
      </c>
      <c r="L89" s="3" t="str">
        <f>IF(E11= "","",E11)</f>
        <v>SLUŽBY MODRA, s.r.o., Šúrska 5, 900 01 Modra</v>
      </c>
      <c r="AI89" s="23" t="s">
        <v>25</v>
      </c>
      <c r="AM89" s="205" t="str">
        <f>IF(E17="","",E17)</f>
        <v xml:space="preserve"> </v>
      </c>
      <c r="AN89" s="206"/>
      <c r="AO89" s="206"/>
      <c r="AP89" s="206"/>
      <c r="AR89" s="28"/>
      <c r="AS89" s="207" t="s">
        <v>51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25.65" customHeight="1">
      <c r="B90" s="28"/>
      <c r="C90" s="23" t="s">
        <v>23</v>
      </c>
      <c r="L90" s="3" t="str">
        <f>IF(E14= "Vyplň údaj","",E14)</f>
        <v/>
      </c>
      <c r="AI90" s="23" t="s">
        <v>28</v>
      </c>
      <c r="AM90" s="205" t="str">
        <f>IF(E20="","",E20)</f>
        <v/>
      </c>
      <c r="AN90" s="206"/>
      <c r="AO90" s="206"/>
      <c r="AP90" s="206"/>
      <c r="AR90" s="28"/>
      <c r="AS90" s="209"/>
      <c r="AT90" s="210"/>
      <c r="BD90" s="55"/>
    </row>
    <row r="91" spans="1:91" s="1" customFormat="1" ht="10.95" customHeight="1">
      <c r="B91" s="28"/>
      <c r="AR91" s="28"/>
      <c r="AS91" s="209"/>
      <c r="AT91" s="210"/>
      <c r="BD91" s="55"/>
    </row>
    <row r="92" spans="1:91" s="1" customFormat="1" ht="29.25" customHeight="1">
      <c r="B92" s="28"/>
      <c r="C92" s="197" t="s">
        <v>52</v>
      </c>
      <c r="D92" s="198"/>
      <c r="E92" s="198"/>
      <c r="F92" s="198"/>
      <c r="G92" s="198"/>
      <c r="H92" s="56"/>
      <c r="I92" s="199" t="s">
        <v>53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200" t="s">
        <v>54</v>
      </c>
      <c r="AH92" s="198"/>
      <c r="AI92" s="198"/>
      <c r="AJ92" s="198"/>
      <c r="AK92" s="198"/>
      <c r="AL92" s="198"/>
      <c r="AM92" s="198"/>
      <c r="AN92" s="199" t="s">
        <v>55</v>
      </c>
      <c r="AO92" s="198"/>
      <c r="AP92" s="201"/>
      <c r="AQ92" s="57" t="s">
        <v>56</v>
      </c>
      <c r="AR92" s="28"/>
      <c r="AS92" s="58" t="s">
        <v>57</v>
      </c>
      <c r="AT92" s="59" t="s">
        <v>58</v>
      </c>
      <c r="AU92" s="59" t="s">
        <v>59</v>
      </c>
      <c r="AV92" s="59" t="s">
        <v>60</v>
      </c>
      <c r="AW92" s="59" t="s">
        <v>61</v>
      </c>
      <c r="AX92" s="59" t="s">
        <v>62</v>
      </c>
      <c r="AY92" s="59" t="s">
        <v>63</v>
      </c>
      <c r="AZ92" s="59" t="s">
        <v>64</v>
      </c>
      <c r="BA92" s="59" t="s">
        <v>65</v>
      </c>
      <c r="BB92" s="59" t="s">
        <v>66</v>
      </c>
      <c r="BC92" s="59" t="s">
        <v>67</v>
      </c>
      <c r="BD92" s="60" t="s">
        <v>68</v>
      </c>
    </row>
    <row r="93" spans="1:91" s="1" customFormat="1" ht="10.9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4">
        <f>ROUND(AG95,2)</f>
        <v>0</v>
      </c>
      <c r="AH94" s="194"/>
      <c r="AI94" s="194"/>
      <c r="AJ94" s="194"/>
      <c r="AK94" s="194"/>
      <c r="AL94" s="194"/>
      <c r="AM94" s="194"/>
      <c r="AN94" s="195">
        <f>SUM(AG94,AT94)</f>
        <v>0</v>
      </c>
      <c r="AO94" s="195"/>
      <c r="AP94" s="195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6" customFormat="1" ht="16.5" customHeight="1">
      <c r="A95" s="73" t="s">
        <v>75</v>
      </c>
      <c r="B95" s="74"/>
      <c r="C95" s="75"/>
      <c r="D95" s="193" t="s">
        <v>76</v>
      </c>
      <c r="E95" s="193"/>
      <c r="F95" s="193"/>
      <c r="G95" s="193"/>
      <c r="H95" s="193"/>
      <c r="I95" s="76"/>
      <c r="J95" s="193" t="s">
        <v>77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1">
        <f>'01 - Búracie práce a navr...'!J30</f>
        <v>0</v>
      </c>
      <c r="AH95" s="192"/>
      <c r="AI95" s="192"/>
      <c r="AJ95" s="192"/>
      <c r="AK95" s="192"/>
      <c r="AL95" s="192"/>
      <c r="AM95" s="192"/>
      <c r="AN95" s="191">
        <f>SUM(AG95,AT95)</f>
        <v>0</v>
      </c>
      <c r="AO95" s="192"/>
      <c r="AP95" s="192"/>
      <c r="AQ95" s="77" t="s">
        <v>78</v>
      </c>
      <c r="AR95" s="74"/>
      <c r="AS95" s="78">
        <v>0</v>
      </c>
      <c r="AT95" s="79">
        <f>ROUND(SUM(AV95:AW95),2)</f>
        <v>0</v>
      </c>
      <c r="AU95" s="80">
        <f>'01 - Búracie práce a navr...'!P136</f>
        <v>0</v>
      </c>
      <c r="AV95" s="79">
        <f>'01 - Búracie práce a navr...'!J33</f>
        <v>0</v>
      </c>
      <c r="AW95" s="79">
        <f>'01 - Búracie práce a navr...'!J34</f>
        <v>0</v>
      </c>
      <c r="AX95" s="79">
        <f>'01 - Búracie práce a navr...'!J35</f>
        <v>0</v>
      </c>
      <c r="AY95" s="79">
        <f>'01 - Búracie práce a navr...'!J36</f>
        <v>0</v>
      </c>
      <c r="AZ95" s="79">
        <f>'01 - Búracie práce a navr...'!F33</f>
        <v>0</v>
      </c>
      <c r="BA95" s="79">
        <f>'01 - Búracie práce a navr...'!F34</f>
        <v>0</v>
      </c>
      <c r="BB95" s="79">
        <f>'01 - Búracie práce a navr...'!F35</f>
        <v>0</v>
      </c>
      <c r="BC95" s="79">
        <f>'01 - Búracie práce a navr...'!F36</f>
        <v>0</v>
      </c>
      <c r="BD95" s="81">
        <f>'01 - Búracie práce a navr...'!F37</f>
        <v>0</v>
      </c>
      <c r="BT95" s="82" t="s">
        <v>79</v>
      </c>
      <c r="BV95" s="82" t="s">
        <v>73</v>
      </c>
      <c r="BW95" s="82" t="s">
        <v>80</v>
      </c>
      <c r="BX95" s="82" t="s">
        <v>4</v>
      </c>
      <c r="CL95" s="82" t="s">
        <v>1</v>
      </c>
      <c r="CM95" s="82" t="s">
        <v>71</v>
      </c>
    </row>
    <row r="96" spans="1:91" s="1" customFormat="1" ht="30" customHeight="1">
      <c r="B96" s="28"/>
      <c r="AR96" s="28"/>
    </row>
    <row r="97" spans="2:44" s="1" customFormat="1" ht="6.9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01 - Búracie práce a navr...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269"/>
  <sheetViews>
    <sheetView showGridLines="0" topLeftCell="A255" workbookViewId="0">
      <selection activeCell="X259" sqref="X25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>
      <c r="J1" t="s">
        <v>531</v>
      </c>
    </row>
    <row r="2" spans="2:46" ht="36.9" customHeight="1">
      <c r="L2" s="196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80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81</v>
      </c>
      <c r="L4" s="16"/>
      <c r="M4" s="83" t="s">
        <v>10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184" t="s">
        <v>15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</row>
    <row r="8" spans="2:46" s="1" customFormat="1" ht="12" customHeight="1">
      <c r="B8" s="28"/>
      <c r="D8" s="23" t="s">
        <v>82</v>
      </c>
      <c r="L8" s="28"/>
    </row>
    <row r="9" spans="2:46" s="1" customFormat="1" ht="16.5" customHeight="1">
      <c r="B9" s="28"/>
      <c r="E9" s="202"/>
      <c r="F9" s="215"/>
      <c r="G9" s="215"/>
      <c r="H9" s="215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530</v>
      </c>
      <c r="I12" s="23" t="s">
        <v>19</v>
      </c>
      <c r="J12" s="51"/>
      <c r="L12" s="28"/>
    </row>
    <row r="13" spans="2:46" s="1" customFormat="1" ht="10.95" customHeight="1">
      <c r="B13" s="28"/>
      <c r="L13" s="28"/>
    </row>
    <row r="14" spans="2:46" s="1" customFormat="1" ht="12" customHeight="1">
      <c r="B14" s="28"/>
      <c r="D14" s="23" t="s">
        <v>20</v>
      </c>
      <c r="I14" s="23" t="s">
        <v>21</v>
      </c>
      <c r="J14" s="21" t="s">
        <v>1</v>
      </c>
      <c r="L14" s="28"/>
    </row>
    <row r="15" spans="2:46" s="1" customFormat="1" ht="18" customHeight="1">
      <c r="B15" s="28"/>
      <c r="E15" s="21" t="s">
        <v>532</v>
      </c>
      <c r="I15" s="23" t="s">
        <v>22</v>
      </c>
      <c r="J15" s="21" t="s">
        <v>1</v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23</v>
      </c>
      <c r="I17" s="23" t="s">
        <v>21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22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25</v>
      </c>
      <c r="I20" s="23" t="s">
        <v>21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22</v>
      </c>
      <c r="J21" s="21" t="str">
        <f>IF('Rekapitulácia stavby'!AN17="","",'Rekapitulácia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28</v>
      </c>
      <c r="I23" s="23" t="s">
        <v>21</v>
      </c>
      <c r="J23" s="21" t="s">
        <v>1</v>
      </c>
      <c r="L23" s="28"/>
    </row>
    <row r="24" spans="2:12" s="1" customFormat="1" ht="18" customHeight="1">
      <c r="B24" s="28"/>
      <c r="E24" s="21"/>
      <c r="I24" s="23" t="s">
        <v>22</v>
      </c>
      <c r="J24" s="21" t="s">
        <v>1</v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29</v>
      </c>
      <c r="L26" s="28"/>
    </row>
    <row r="27" spans="2:12" s="7" customFormat="1" ht="16.5" customHeight="1">
      <c r="B27" s="84"/>
      <c r="E27" s="187" t="s">
        <v>1</v>
      </c>
      <c r="F27" s="187"/>
      <c r="G27" s="187"/>
      <c r="H27" s="187"/>
      <c r="L27" s="84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5" t="s">
        <v>31</v>
      </c>
      <c r="J30" s="65">
        <f>ROUND(J136,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" customHeight="1">
      <c r="B33" s="28"/>
      <c r="D33" s="54" t="s">
        <v>35</v>
      </c>
      <c r="E33" s="33" t="s">
        <v>36</v>
      </c>
      <c r="F33" s="86">
        <f>ROUND((ROUND((SUM(BE136:BE262)),  2) + SUM(BE264:BE268)), 2)</f>
        <v>0</v>
      </c>
      <c r="G33" s="87"/>
      <c r="H33" s="87"/>
      <c r="I33" s="88">
        <v>0.2</v>
      </c>
      <c r="J33" s="86">
        <f>ROUND((ROUND(((SUM(BE136:BE262))*I33),  2) + (SUM(BE264:BE268)*I33)), 2)</f>
        <v>0</v>
      </c>
      <c r="L33" s="28"/>
    </row>
    <row r="34" spans="2:12" s="1" customFormat="1" ht="14.4" customHeight="1">
      <c r="B34" s="28"/>
      <c r="E34" s="33" t="s">
        <v>37</v>
      </c>
      <c r="F34" s="86">
        <f>ROUND((ROUND((SUM(BF136:BF262)),  2) + SUM(BF264:BF268)), 2)</f>
        <v>0</v>
      </c>
      <c r="G34" s="87"/>
      <c r="H34" s="87"/>
      <c r="I34" s="88">
        <v>0.2</v>
      </c>
      <c r="J34" s="86">
        <f>ROUND((ROUND(((SUM(BF136:BF262))*I34),  2) + (SUM(BF264:BF268)*I34)), 2)</f>
        <v>0</v>
      </c>
      <c r="L34" s="28"/>
    </row>
    <row r="35" spans="2:12" s="1" customFormat="1" ht="14.4" hidden="1" customHeight="1">
      <c r="B35" s="28"/>
      <c r="E35" s="23" t="s">
        <v>38</v>
      </c>
      <c r="F35" s="89">
        <f>ROUND((ROUND((SUM(BG136:BG262)),  2) + SUM(BG264:BG268)), 2)</f>
        <v>0</v>
      </c>
      <c r="I35" s="90">
        <v>0.2</v>
      </c>
      <c r="J35" s="89">
        <f>0</f>
        <v>0</v>
      </c>
      <c r="L35" s="28"/>
    </row>
    <row r="36" spans="2:12" s="1" customFormat="1" ht="14.4" hidden="1" customHeight="1">
      <c r="B36" s="28"/>
      <c r="E36" s="23" t="s">
        <v>39</v>
      </c>
      <c r="F36" s="89">
        <f>ROUND((ROUND((SUM(BH136:BH262)),  2) + SUM(BH264:BH268)), 2)</f>
        <v>0</v>
      </c>
      <c r="I36" s="90">
        <v>0.2</v>
      </c>
      <c r="J36" s="89">
        <f>0</f>
        <v>0</v>
      </c>
      <c r="L36" s="28"/>
    </row>
    <row r="37" spans="2:12" s="1" customFormat="1" ht="14.4" hidden="1" customHeight="1">
      <c r="B37" s="28"/>
      <c r="E37" s="33" t="s">
        <v>40</v>
      </c>
      <c r="F37" s="86">
        <f>ROUND((ROUND((SUM(BI136:BI262)),  2) + SUM(BI264:BI268)),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1"/>
      <c r="D39" s="92" t="s">
        <v>41</v>
      </c>
      <c r="E39" s="56"/>
      <c r="F39" s="56"/>
      <c r="G39" s="93" t="s">
        <v>42</v>
      </c>
      <c r="H39" s="94" t="s">
        <v>43</v>
      </c>
      <c r="I39" s="56"/>
      <c r="J39" s="95">
        <f>SUM(J30:J37)</f>
        <v>0</v>
      </c>
      <c r="K39" s="96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42" t="s">
        <v>46</v>
      </c>
      <c r="E61" s="30"/>
      <c r="F61" s="97" t="s">
        <v>47</v>
      </c>
      <c r="G61" s="42" t="s">
        <v>46</v>
      </c>
      <c r="H61" s="30"/>
      <c r="I61" s="30"/>
      <c r="J61" s="98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42" t="s">
        <v>46</v>
      </c>
      <c r="E76" s="30"/>
      <c r="F76" s="97" t="s">
        <v>47</v>
      </c>
      <c r="G76" s="42" t="s">
        <v>46</v>
      </c>
      <c r="H76" s="30"/>
      <c r="I76" s="30"/>
      <c r="J76" s="98" t="s">
        <v>47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>
      <c r="B82" s="28"/>
      <c r="C82" s="17" t="s">
        <v>83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6" t="str">
        <f>E7</f>
        <v>Rekonštrukcia priestoru - bývalý Collins, Štúrova 59, Modra</v>
      </c>
      <c r="F85" s="217"/>
      <c r="G85" s="217"/>
      <c r="H85" s="217"/>
      <c r="L85" s="28"/>
    </row>
    <row r="86" spans="2:47" s="1" customFormat="1" ht="12" customHeight="1">
      <c r="B86" s="28"/>
      <c r="C86" s="23" t="s">
        <v>82</v>
      </c>
      <c r="L86" s="28"/>
    </row>
    <row r="87" spans="2:47" s="1" customFormat="1" ht="16.5" customHeight="1">
      <c r="B87" s="28"/>
      <c r="E87" s="202">
        <f>E9</f>
        <v>0</v>
      </c>
      <c r="F87" s="215"/>
      <c r="G87" s="215"/>
      <c r="H87" s="215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Štúrova 59, Modra</v>
      </c>
      <c r="I89" s="23" t="s">
        <v>19</v>
      </c>
      <c r="J89" s="51" t="str">
        <f>IF(J12="","",J12)</f>
        <v/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20</v>
      </c>
      <c r="F91" s="21" t="str">
        <f>E15</f>
        <v>SLUŽBY MODRA, s.r.o., Šúrska 5, 900 01 Modra</v>
      </c>
      <c r="I91" s="23" t="s">
        <v>25</v>
      </c>
      <c r="J91" s="26" t="str">
        <f>E21</f>
        <v xml:space="preserve"> </v>
      </c>
      <c r="L91" s="28"/>
    </row>
    <row r="92" spans="2:47" s="1" customFormat="1" ht="25.65" customHeight="1">
      <c r="B92" s="28"/>
      <c r="C92" s="23" t="s">
        <v>23</v>
      </c>
      <c r="F92" s="21" t="str">
        <f>IF(E18="","",E18)</f>
        <v>Vyplň údaj</v>
      </c>
      <c r="I92" s="23" t="s">
        <v>28</v>
      </c>
      <c r="J92" s="26">
        <f>E24</f>
        <v>0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9" t="s">
        <v>84</v>
      </c>
      <c r="D94" s="91"/>
      <c r="E94" s="91"/>
      <c r="F94" s="91"/>
      <c r="G94" s="91"/>
      <c r="H94" s="91"/>
      <c r="I94" s="91"/>
      <c r="J94" s="100" t="s">
        <v>85</v>
      </c>
      <c r="K94" s="91"/>
      <c r="L94" s="28"/>
    </row>
    <row r="95" spans="2:47" s="1" customFormat="1" ht="10.35" customHeight="1">
      <c r="B95" s="28"/>
      <c r="L95" s="28"/>
    </row>
    <row r="96" spans="2:47" s="1" customFormat="1" ht="22.95" customHeight="1">
      <c r="B96" s="28"/>
      <c r="C96" s="101" t="s">
        <v>86</v>
      </c>
      <c r="J96" s="65">
        <f>J136</f>
        <v>0</v>
      </c>
      <c r="L96" s="28"/>
      <c r="AU96" s="13" t="s">
        <v>87</v>
      </c>
    </row>
    <row r="97" spans="2:12" s="8" customFormat="1" ht="24.9" customHeight="1">
      <c r="B97" s="102"/>
      <c r="D97" s="103" t="s">
        <v>88</v>
      </c>
      <c r="E97" s="104"/>
      <c r="F97" s="104"/>
      <c r="G97" s="104"/>
      <c r="H97" s="104"/>
      <c r="I97" s="104"/>
      <c r="J97" s="105">
        <f>J137</f>
        <v>0</v>
      </c>
      <c r="L97" s="102"/>
    </row>
    <row r="98" spans="2:12" s="9" customFormat="1" ht="19.95" customHeight="1">
      <c r="B98" s="106"/>
      <c r="D98" s="107" t="s">
        <v>89</v>
      </c>
      <c r="E98" s="108"/>
      <c r="F98" s="108"/>
      <c r="G98" s="108"/>
      <c r="H98" s="108"/>
      <c r="I98" s="108"/>
      <c r="J98" s="109">
        <f>J138</f>
        <v>0</v>
      </c>
      <c r="L98" s="106"/>
    </row>
    <row r="99" spans="2:12" s="9" customFormat="1" ht="19.95" customHeight="1">
      <c r="B99" s="106"/>
      <c r="D99" s="107" t="s">
        <v>90</v>
      </c>
      <c r="E99" s="108"/>
      <c r="F99" s="108"/>
      <c r="G99" s="108"/>
      <c r="H99" s="108"/>
      <c r="I99" s="108"/>
      <c r="J99" s="109">
        <f>J142</f>
        <v>0</v>
      </c>
      <c r="L99" s="106"/>
    </row>
    <row r="100" spans="2:12" s="9" customFormat="1" ht="19.95" customHeight="1">
      <c r="B100" s="106"/>
      <c r="D100" s="107" t="s">
        <v>91</v>
      </c>
      <c r="E100" s="108"/>
      <c r="F100" s="108"/>
      <c r="G100" s="108"/>
      <c r="H100" s="108"/>
      <c r="I100" s="108"/>
      <c r="J100" s="109">
        <f>J160</f>
        <v>0</v>
      </c>
      <c r="L100" s="106"/>
    </row>
    <row r="101" spans="2:12" s="9" customFormat="1" ht="19.95" customHeight="1">
      <c r="B101" s="106"/>
      <c r="D101" s="107" t="s">
        <v>92</v>
      </c>
      <c r="E101" s="108"/>
      <c r="F101" s="108"/>
      <c r="G101" s="108"/>
      <c r="H101" s="108"/>
      <c r="I101" s="108"/>
      <c r="J101" s="109">
        <f>J173</f>
        <v>0</v>
      </c>
      <c r="L101" s="106"/>
    </row>
    <row r="102" spans="2:12" s="8" customFormat="1" ht="24.9" customHeight="1">
      <c r="B102" s="102"/>
      <c r="D102" s="103" t="s">
        <v>93</v>
      </c>
      <c r="E102" s="104"/>
      <c r="F102" s="104"/>
      <c r="G102" s="104"/>
      <c r="H102" s="104"/>
      <c r="I102" s="104"/>
      <c r="J102" s="105">
        <f>J175</f>
        <v>0</v>
      </c>
      <c r="L102" s="102"/>
    </row>
    <row r="103" spans="2:12" s="9" customFormat="1" ht="19.95" customHeight="1">
      <c r="B103" s="106"/>
      <c r="D103" s="107" t="s">
        <v>94</v>
      </c>
      <c r="E103" s="108"/>
      <c r="F103" s="108"/>
      <c r="G103" s="108"/>
      <c r="H103" s="108"/>
      <c r="I103" s="108"/>
      <c r="J103" s="109">
        <f>J176</f>
        <v>0</v>
      </c>
      <c r="L103" s="106"/>
    </row>
    <row r="104" spans="2:12" s="9" customFormat="1" ht="19.95" customHeight="1">
      <c r="B104" s="106"/>
      <c r="D104" s="107" t="s">
        <v>95</v>
      </c>
      <c r="E104" s="108"/>
      <c r="F104" s="108"/>
      <c r="G104" s="108"/>
      <c r="H104" s="108"/>
      <c r="I104" s="108"/>
      <c r="J104" s="109">
        <f>J180</f>
        <v>0</v>
      </c>
      <c r="L104" s="106"/>
    </row>
    <row r="105" spans="2:12" s="9" customFormat="1" ht="19.95" customHeight="1">
      <c r="B105" s="106"/>
      <c r="D105" s="107" t="s">
        <v>96</v>
      </c>
      <c r="E105" s="108"/>
      <c r="F105" s="108"/>
      <c r="G105" s="108"/>
      <c r="H105" s="108"/>
      <c r="I105" s="108"/>
      <c r="J105" s="109">
        <f>J188</f>
        <v>0</v>
      </c>
      <c r="L105" s="106"/>
    </row>
    <row r="106" spans="2:12" s="9" customFormat="1" ht="19.95" customHeight="1">
      <c r="B106" s="106"/>
      <c r="D106" s="107" t="s">
        <v>97</v>
      </c>
      <c r="E106" s="108"/>
      <c r="F106" s="108"/>
      <c r="G106" s="108"/>
      <c r="H106" s="108"/>
      <c r="I106" s="108"/>
      <c r="J106" s="109">
        <f>J199</f>
        <v>0</v>
      </c>
      <c r="L106" s="106"/>
    </row>
    <row r="107" spans="2:12" s="9" customFormat="1" ht="19.95" customHeight="1">
      <c r="B107" s="106"/>
      <c r="D107" s="107" t="s">
        <v>98</v>
      </c>
      <c r="E107" s="108"/>
      <c r="F107" s="108"/>
      <c r="G107" s="108"/>
      <c r="H107" s="108"/>
      <c r="I107" s="108"/>
      <c r="J107" s="109">
        <f>J203</f>
        <v>0</v>
      </c>
      <c r="L107" s="106"/>
    </row>
    <row r="108" spans="2:12" s="9" customFormat="1" ht="19.95" customHeight="1">
      <c r="B108" s="106"/>
      <c r="D108" s="107" t="s">
        <v>99</v>
      </c>
      <c r="E108" s="108"/>
      <c r="F108" s="108"/>
      <c r="G108" s="108"/>
      <c r="H108" s="108"/>
      <c r="I108" s="108"/>
      <c r="J108" s="109">
        <f>J210</f>
        <v>0</v>
      </c>
      <c r="L108" s="106"/>
    </row>
    <row r="109" spans="2:12" s="9" customFormat="1" ht="19.95" customHeight="1">
      <c r="B109" s="106"/>
      <c r="D109" s="107" t="s">
        <v>100</v>
      </c>
      <c r="E109" s="108"/>
      <c r="F109" s="108"/>
      <c r="G109" s="108"/>
      <c r="H109" s="108"/>
      <c r="I109" s="108"/>
      <c r="J109" s="109">
        <f>J221</f>
        <v>0</v>
      </c>
      <c r="L109" s="106"/>
    </row>
    <row r="110" spans="2:12" s="9" customFormat="1" ht="19.95" customHeight="1">
      <c r="B110" s="106"/>
      <c r="D110" s="107" t="s">
        <v>101</v>
      </c>
      <c r="E110" s="108"/>
      <c r="F110" s="108"/>
      <c r="G110" s="108"/>
      <c r="H110" s="108"/>
      <c r="I110" s="108"/>
      <c r="J110" s="109">
        <f>J226</f>
        <v>0</v>
      </c>
      <c r="L110" s="106"/>
    </row>
    <row r="111" spans="2:12" s="9" customFormat="1" ht="19.95" customHeight="1">
      <c r="B111" s="106"/>
      <c r="D111" s="107" t="s">
        <v>102</v>
      </c>
      <c r="E111" s="108"/>
      <c r="F111" s="108"/>
      <c r="G111" s="108"/>
      <c r="H111" s="108"/>
      <c r="I111" s="108"/>
      <c r="J111" s="109">
        <f>J243</f>
        <v>0</v>
      </c>
      <c r="L111" s="106"/>
    </row>
    <row r="112" spans="2:12" s="9" customFormat="1" ht="19.95" customHeight="1">
      <c r="B112" s="106"/>
      <c r="D112" s="107" t="s">
        <v>103</v>
      </c>
      <c r="E112" s="108"/>
      <c r="F112" s="108"/>
      <c r="G112" s="108"/>
      <c r="H112" s="108"/>
      <c r="I112" s="108"/>
      <c r="J112" s="109">
        <f>J247</f>
        <v>0</v>
      </c>
      <c r="L112" s="106"/>
    </row>
    <row r="113" spans="2:12" s="9" customFormat="1" ht="19.95" customHeight="1">
      <c r="B113" s="106"/>
      <c r="D113" s="107" t="s">
        <v>104</v>
      </c>
      <c r="E113" s="108"/>
      <c r="F113" s="108"/>
      <c r="G113" s="108"/>
      <c r="H113" s="108"/>
      <c r="I113" s="108"/>
      <c r="J113" s="109">
        <f>J253</f>
        <v>0</v>
      </c>
      <c r="L113" s="106"/>
    </row>
    <row r="114" spans="2:12" s="9" customFormat="1" ht="19.95" customHeight="1">
      <c r="B114" s="106"/>
      <c r="D114" s="107" t="s">
        <v>105</v>
      </c>
      <c r="E114" s="108"/>
      <c r="F114" s="108"/>
      <c r="G114" s="108"/>
      <c r="H114" s="108"/>
      <c r="I114" s="108"/>
      <c r="J114" s="109">
        <f>J257</f>
        <v>0</v>
      </c>
      <c r="L114" s="106"/>
    </row>
    <row r="115" spans="2:12" s="8" customFormat="1" ht="24.9" customHeight="1">
      <c r="B115" s="102"/>
      <c r="D115" s="103" t="s">
        <v>106</v>
      </c>
      <c r="E115" s="104"/>
      <c r="F115" s="104"/>
      <c r="G115" s="104"/>
      <c r="H115" s="104"/>
      <c r="I115" s="104"/>
      <c r="J115" s="105">
        <f>J261</f>
        <v>0</v>
      </c>
      <c r="L115" s="102"/>
    </row>
    <row r="116" spans="2:12" s="8" customFormat="1" ht="21.75" customHeight="1">
      <c r="B116" s="102"/>
      <c r="D116" s="110" t="s">
        <v>107</v>
      </c>
      <c r="J116" s="111">
        <f>J263</f>
        <v>0</v>
      </c>
      <c r="L116" s="102"/>
    </row>
    <row r="117" spans="2:12" s="1" customFormat="1" ht="21.75" customHeight="1">
      <c r="B117" s="28"/>
      <c r="L117" s="28"/>
    </row>
    <row r="118" spans="2:12" s="1" customFormat="1" ht="6.9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28"/>
    </row>
    <row r="122" spans="2:12" s="1" customFormat="1" ht="6.9" customHeight="1"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28"/>
    </row>
    <row r="123" spans="2:12" s="1" customFormat="1" ht="24.9" customHeight="1">
      <c r="B123" s="28"/>
      <c r="C123" s="17" t="s">
        <v>108</v>
      </c>
      <c r="L123" s="28"/>
    </row>
    <row r="124" spans="2:12" s="1" customFormat="1" ht="6.9" customHeight="1">
      <c r="B124" s="28"/>
      <c r="L124" s="28"/>
    </row>
    <row r="125" spans="2:12" s="1" customFormat="1" ht="12" customHeight="1">
      <c r="B125" s="28"/>
      <c r="C125" s="23" t="s">
        <v>14</v>
      </c>
      <c r="L125" s="28"/>
    </row>
    <row r="126" spans="2:12" s="1" customFormat="1" ht="16.5" customHeight="1">
      <c r="B126" s="28"/>
      <c r="E126" s="216" t="str">
        <f>E7</f>
        <v>Rekonštrukcia priestoru - bývalý Collins, Štúrova 59, Modra</v>
      </c>
      <c r="F126" s="217"/>
      <c r="G126" s="217"/>
      <c r="H126" s="217"/>
      <c r="L126" s="28"/>
    </row>
    <row r="127" spans="2:12" s="1" customFormat="1" ht="12" customHeight="1">
      <c r="B127" s="28"/>
      <c r="C127" s="23" t="s">
        <v>82</v>
      </c>
      <c r="L127" s="28"/>
    </row>
    <row r="128" spans="2:12" s="1" customFormat="1" ht="16.5" customHeight="1">
      <c r="B128" s="28"/>
      <c r="E128" s="202">
        <f>E9</f>
        <v>0</v>
      </c>
      <c r="F128" s="215"/>
      <c r="G128" s="215"/>
      <c r="H128" s="215"/>
      <c r="L128" s="28"/>
    </row>
    <row r="129" spans="2:65" s="1" customFormat="1" ht="6.9" customHeight="1">
      <c r="B129" s="28"/>
      <c r="L129" s="28"/>
    </row>
    <row r="130" spans="2:65" s="1" customFormat="1" ht="12" customHeight="1">
      <c r="B130" s="28"/>
      <c r="C130" s="23" t="s">
        <v>18</v>
      </c>
      <c r="F130" s="21" t="str">
        <f>F12</f>
        <v>Štúrova 59, Modra</v>
      </c>
      <c r="I130" s="23" t="s">
        <v>19</v>
      </c>
      <c r="J130" s="51" t="str">
        <f>IF(J12="","",J12)</f>
        <v/>
      </c>
      <c r="L130" s="28"/>
    </row>
    <row r="131" spans="2:65" s="1" customFormat="1" ht="6.9" customHeight="1">
      <c r="B131" s="28"/>
      <c r="L131" s="28"/>
    </row>
    <row r="132" spans="2:65" s="1" customFormat="1" ht="15.15" customHeight="1">
      <c r="B132" s="28"/>
      <c r="C132" s="23" t="s">
        <v>20</v>
      </c>
      <c r="F132" s="21" t="str">
        <f>E15</f>
        <v>SLUŽBY MODRA, s.r.o., Šúrska 5, 900 01 Modra</v>
      </c>
      <c r="I132" s="23" t="s">
        <v>25</v>
      </c>
      <c r="J132" s="26" t="str">
        <f>E21</f>
        <v xml:space="preserve"> </v>
      </c>
      <c r="L132" s="28"/>
    </row>
    <row r="133" spans="2:65" s="1" customFormat="1" ht="25.65" customHeight="1">
      <c r="B133" s="28"/>
      <c r="C133" s="23" t="s">
        <v>23</v>
      </c>
      <c r="F133" s="21" t="str">
        <f>IF(E18="","",E18)</f>
        <v>Vyplň údaj</v>
      </c>
      <c r="I133" s="23" t="s">
        <v>28</v>
      </c>
      <c r="J133" s="26">
        <f>E24</f>
        <v>0</v>
      </c>
      <c r="L133" s="28"/>
    </row>
    <row r="134" spans="2:65" s="1" customFormat="1" ht="10.35" customHeight="1">
      <c r="B134" s="28"/>
      <c r="L134" s="28"/>
    </row>
    <row r="135" spans="2:65" s="10" customFormat="1" ht="29.25" customHeight="1">
      <c r="B135" s="112"/>
      <c r="C135" s="113" t="s">
        <v>109</v>
      </c>
      <c r="D135" s="114" t="s">
        <v>56</v>
      </c>
      <c r="E135" s="114" t="s">
        <v>52</v>
      </c>
      <c r="F135" s="114" t="s">
        <v>53</v>
      </c>
      <c r="G135" s="114" t="s">
        <v>110</v>
      </c>
      <c r="H135" s="114" t="s">
        <v>111</v>
      </c>
      <c r="I135" s="114" t="s">
        <v>112</v>
      </c>
      <c r="J135" s="115" t="s">
        <v>85</v>
      </c>
      <c r="K135" s="116" t="s">
        <v>113</v>
      </c>
      <c r="L135" s="112"/>
      <c r="M135" s="58" t="s">
        <v>1</v>
      </c>
      <c r="N135" s="59" t="s">
        <v>35</v>
      </c>
      <c r="O135" s="59" t="s">
        <v>114</v>
      </c>
      <c r="P135" s="59" t="s">
        <v>115</v>
      </c>
      <c r="Q135" s="59" t="s">
        <v>116</v>
      </c>
      <c r="R135" s="59" t="s">
        <v>117</v>
      </c>
      <c r="S135" s="59" t="s">
        <v>118</v>
      </c>
      <c r="T135" s="60" t="s">
        <v>119</v>
      </c>
    </row>
    <row r="136" spans="2:65" s="1" customFormat="1" ht="22.95" customHeight="1">
      <c r="B136" s="28"/>
      <c r="C136" s="63" t="s">
        <v>86</v>
      </c>
      <c r="J136" s="117">
        <f>BK136</f>
        <v>0</v>
      </c>
      <c r="L136" s="28"/>
      <c r="M136" s="61"/>
      <c r="N136" s="52"/>
      <c r="O136" s="52"/>
      <c r="P136" s="118">
        <f>P137+P175+P261+P263</f>
        <v>0</v>
      </c>
      <c r="Q136" s="52"/>
      <c r="R136" s="118">
        <f>R137+R175+R261+R263</f>
        <v>0</v>
      </c>
      <c r="S136" s="52"/>
      <c r="T136" s="119">
        <f>T137+T175+T261+T263</f>
        <v>0</v>
      </c>
      <c r="AT136" s="13" t="s">
        <v>70</v>
      </c>
      <c r="AU136" s="13" t="s">
        <v>87</v>
      </c>
      <c r="BK136" s="120">
        <f>BK137+BK175+BK261+BK263</f>
        <v>0</v>
      </c>
    </row>
    <row r="137" spans="2:65" s="11" customFormat="1" ht="25.95" customHeight="1">
      <c r="B137" s="121"/>
      <c r="D137" s="122" t="s">
        <v>70</v>
      </c>
      <c r="E137" s="123" t="s">
        <v>120</v>
      </c>
      <c r="F137" s="123" t="s">
        <v>121</v>
      </c>
      <c r="I137" s="124"/>
      <c r="J137" s="111">
        <f>BK137</f>
        <v>0</v>
      </c>
      <c r="L137" s="121"/>
      <c r="M137" s="125"/>
      <c r="P137" s="126">
        <f>P138+P142+P160+P173</f>
        <v>0</v>
      </c>
      <c r="R137" s="126">
        <f>R138+R142+R160+R173</f>
        <v>0</v>
      </c>
      <c r="T137" s="127">
        <f>T138+T142+T160+T173</f>
        <v>0</v>
      </c>
      <c r="AR137" s="122" t="s">
        <v>79</v>
      </c>
      <c r="AT137" s="128" t="s">
        <v>70</v>
      </c>
      <c r="AU137" s="128" t="s">
        <v>71</v>
      </c>
      <c r="AY137" s="122" t="s">
        <v>122</v>
      </c>
      <c r="BK137" s="129">
        <f>BK138+BK142+BK160+BK173</f>
        <v>0</v>
      </c>
    </row>
    <row r="138" spans="2:65" s="11" customFormat="1" ht="22.95" customHeight="1">
      <c r="B138" s="121"/>
      <c r="D138" s="122" t="s">
        <v>70</v>
      </c>
      <c r="E138" s="130" t="s">
        <v>123</v>
      </c>
      <c r="F138" s="130" t="s">
        <v>124</v>
      </c>
      <c r="I138" s="124"/>
      <c r="J138" s="131">
        <f>BK138</f>
        <v>0</v>
      </c>
      <c r="L138" s="121"/>
      <c r="M138" s="125"/>
      <c r="P138" s="126">
        <f>SUM(P139:P141)</f>
        <v>0</v>
      </c>
      <c r="R138" s="126">
        <f>SUM(R139:R141)</f>
        <v>0</v>
      </c>
      <c r="T138" s="127">
        <f>SUM(T139:T141)</f>
        <v>0</v>
      </c>
      <c r="AR138" s="122" t="s">
        <v>79</v>
      </c>
      <c r="AT138" s="128" t="s">
        <v>70</v>
      </c>
      <c r="AU138" s="128" t="s">
        <v>79</v>
      </c>
      <c r="AY138" s="122" t="s">
        <v>122</v>
      </c>
      <c r="BK138" s="129">
        <f>SUM(BK139:BK141)</f>
        <v>0</v>
      </c>
    </row>
    <row r="139" spans="2:65" s="1" customFormat="1" ht="33" customHeight="1">
      <c r="B139" s="132"/>
      <c r="C139" s="133" t="s">
        <v>79</v>
      </c>
      <c r="D139" s="133" t="s">
        <v>125</v>
      </c>
      <c r="E139" s="134" t="s">
        <v>126</v>
      </c>
      <c r="F139" s="135" t="s">
        <v>127</v>
      </c>
      <c r="G139" s="136" t="s">
        <v>128</v>
      </c>
      <c r="H139" s="137">
        <v>46</v>
      </c>
      <c r="I139" s="138"/>
      <c r="J139" s="139">
        <f>ROUND(I139*H139,2)</f>
        <v>0</v>
      </c>
      <c r="K139" s="140"/>
      <c r="L139" s="28"/>
      <c r="M139" s="141" t="s">
        <v>1</v>
      </c>
      <c r="N139" s="142" t="s">
        <v>37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129</v>
      </c>
      <c r="AT139" s="145" t="s">
        <v>125</v>
      </c>
      <c r="AU139" s="145" t="s">
        <v>130</v>
      </c>
      <c r="AY139" s="13" t="s">
        <v>122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3" t="s">
        <v>130</v>
      </c>
      <c r="BK139" s="146">
        <f>ROUND(I139*H139,2)</f>
        <v>0</v>
      </c>
      <c r="BL139" s="13" t="s">
        <v>129</v>
      </c>
      <c r="BM139" s="145" t="s">
        <v>130</v>
      </c>
    </row>
    <row r="140" spans="2:65" s="1" customFormat="1" ht="24.15" customHeight="1">
      <c r="B140" s="132"/>
      <c r="C140" s="133" t="s">
        <v>130</v>
      </c>
      <c r="D140" s="133" t="s">
        <v>125</v>
      </c>
      <c r="E140" s="134" t="s">
        <v>131</v>
      </c>
      <c r="F140" s="135" t="s">
        <v>132</v>
      </c>
      <c r="G140" s="136" t="s">
        <v>133</v>
      </c>
      <c r="H140" s="137">
        <v>44.6</v>
      </c>
      <c r="I140" s="138"/>
      <c r="J140" s="139">
        <f>ROUND(I140*H140,2)</f>
        <v>0</v>
      </c>
      <c r="K140" s="140"/>
      <c r="L140" s="28"/>
      <c r="M140" s="141" t="s">
        <v>1</v>
      </c>
      <c r="N140" s="142" t="s">
        <v>37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129</v>
      </c>
      <c r="AT140" s="145" t="s">
        <v>125</v>
      </c>
      <c r="AU140" s="145" t="s">
        <v>130</v>
      </c>
      <c r="AY140" s="13" t="s">
        <v>122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3" t="s">
        <v>130</v>
      </c>
      <c r="BK140" s="146">
        <f>ROUND(I140*H140,2)</f>
        <v>0</v>
      </c>
      <c r="BL140" s="13" t="s">
        <v>129</v>
      </c>
      <c r="BM140" s="145" t="s">
        <v>129</v>
      </c>
    </row>
    <row r="141" spans="2:65" s="1" customFormat="1" ht="24.15" customHeight="1">
      <c r="B141" s="132"/>
      <c r="C141" s="133" t="s">
        <v>123</v>
      </c>
      <c r="D141" s="133" t="s">
        <v>125</v>
      </c>
      <c r="E141" s="134" t="s">
        <v>134</v>
      </c>
      <c r="F141" s="135" t="s">
        <v>135</v>
      </c>
      <c r="G141" s="136" t="s">
        <v>136</v>
      </c>
      <c r="H141" s="137">
        <v>47.2</v>
      </c>
      <c r="I141" s="138"/>
      <c r="J141" s="139">
        <f>ROUND(I141*H141,2)</f>
        <v>0</v>
      </c>
      <c r="K141" s="140"/>
      <c r="L141" s="28"/>
      <c r="M141" s="141" t="s">
        <v>1</v>
      </c>
      <c r="N141" s="142" t="s">
        <v>37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129</v>
      </c>
      <c r="AT141" s="145" t="s">
        <v>125</v>
      </c>
      <c r="AU141" s="145" t="s">
        <v>130</v>
      </c>
      <c r="AY141" s="13" t="s">
        <v>122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3" t="s">
        <v>130</v>
      </c>
      <c r="BK141" s="146">
        <f>ROUND(I141*H141,2)</f>
        <v>0</v>
      </c>
      <c r="BL141" s="13" t="s">
        <v>129</v>
      </c>
      <c r="BM141" s="145" t="s">
        <v>137</v>
      </c>
    </row>
    <row r="142" spans="2:65" s="11" customFormat="1" ht="22.95" customHeight="1">
      <c r="B142" s="121"/>
      <c r="D142" s="122" t="s">
        <v>70</v>
      </c>
      <c r="E142" s="130" t="s">
        <v>137</v>
      </c>
      <c r="F142" s="130" t="s">
        <v>138</v>
      </c>
      <c r="I142" s="124"/>
      <c r="J142" s="131">
        <f>BK142</f>
        <v>0</v>
      </c>
      <c r="L142" s="121"/>
      <c r="M142" s="125"/>
      <c r="P142" s="126">
        <f>SUM(P143:P159)</f>
        <v>0</v>
      </c>
      <c r="R142" s="126">
        <f>SUM(R143:R159)</f>
        <v>0</v>
      </c>
      <c r="T142" s="127">
        <f>SUM(T143:T159)</f>
        <v>0</v>
      </c>
      <c r="AR142" s="122" t="s">
        <v>79</v>
      </c>
      <c r="AT142" s="128" t="s">
        <v>70</v>
      </c>
      <c r="AU142" s="128" t="s">
        <v>79</v>
      </c>
      <c r="AY142" s="122" t="s">
        <v>122</v>
      </c>
      <c r="BK142" s="129">
        <f>SUM(BK143:BK159)</f>
        <v>0</v>
      </c>
    </row>
    <row r="143" spans="2:65" s="1" customFormat="1" ht="24.15" customHeight="1">
      <c r="B143" s="132"/>
      <c r="C143" s="133" t="s">
        <v>129</v>
      </c>
      <c r="D143" s="133" t="s">
        <v>125</v>
      </c>
      <c r="E143" s="134" t="s">
        <v>139</v>
      </c>
      <c r="F143" s="135" t="s">
        <v>140</v>
      </c>
      <c r="G143" s="136" t="s">
        <v>136</v>
      </c>
      <c r="H143" s="137">
        <v>21.55</v>
      </c>
      <c r="I143" s="138"/>
      <c r="J143" s="139">
        <f t="shared" ref="J143:J159" si="0">ROUND(I143*H143,2)</f>
        <v>0</v>
      </c>
      <c r="K143" s="140"/>
      <c r="L143" s="28"/>
      <c r="M143" s="141" t="s">
        <v>1</v>
      </c>
      <c r="N143" s="142" t="s">
        <v>37</v>
      </c>
      <c r="P143" s="143">
        <f t="shared" ref="P143:P159" si="1">O143*H143</f>
        <v>0</v>
      </c>
      <c r="Q143" s="143">
        <v>0</v>
      </c>
      <c r="R143" s="143">
        <f t="shared" ref="R143:R159" si="2">Q143*H143</f>
        <v>0</v>
      </c>
      <c r="S143" s="143">
        <v>0</v>
      </c>
      <c r="T143" s="144">
        <f t="shared" ref="T143:T159" si="3">S143*H143</f>
        <v>0</v>
      </c>
      <c r="AR143" s="145" t="s">
        <v>129</v>
      </c>
      <c r="AT143" s="145" t="s">
        <v>125</v>
      </c>
      <c r="AU143" s="145" t="s">
        <v>130</v>
      </c>
      <c r="AY143" s="13" t="s">
        <v>122</v>
      </c>
      <c r="BE143" s="146">
        <f t="shared" ref="BE143:BE159" si="4">IF(N143="základná",J143,0)</f>
        <v>0</v>
      </c>
      <c r="BF143" s="146">
        <f t="shared" ref="BF143:BF159" si="5">IF(N143="znížená",J143,0)</f>
        <v>0</v>
      </c>
      <c r="BG143" s="146">
        <f t="shared" ref="BG143:BG159" si="6">IF(N143="zákl. prenesená",J143,0)</f>
        <v>0</v>
      </c>
      <c r="BH143" s="146">
        <f t="shared" ref="BH143:BH159" si="7">IF(N143="zníž. prenesená",J143,0)</f>
        <v>0</v>
      </c>
      <c r="BI143" s="146">
        <f t="shared" ref="BI143:BI159" si="8">IF(N143="nulová",J143,0)</f>
        <v>0</v>
      </c>
      <c r="BJ143" s="13" t="s">
        <v>130</v>
      </c>
      <c r="BK143" s="146">
        <f t="shared" ref="BK143:BK159" si="9">ROUND(I143*H143,2)</f>
        <v>0</v>
      </c>
      <c r="BL143" s="13" t="s">
        <v>129</v>
      </c>
      <c r="BM143" s="145" t="s">
        <v>141</v>
      </c>
    </row>
    <row r="144" spans="2:65" s="1" customFormat="1" ht="37.950000000000003" customHeight="1">
      <c r="B144" s="132"/>
      <c r="C144" s="133" t="s">
        <v>142</v>
      </c>
      <c r="D144" s="133" t="s">
        <v>125</v>
      </c>
      <c r="E144" s="134" t="s">
        <v>143</v>
      </c>
      <c r="F144" s="135" t="s">
        <v>144</v>
      </c>
      <c r="G144" s="136" t="s">
        <v>136</v>
      </c>
      <c r="H144" s="137">
        <v>213.7</v>
      </c>
      <c r="I144" s="138"/>
      <c r="J144" s="139">
        <f t="shared" si="0"/>
        <v>0</v>
      </c>
      <c r="K144" s="140"/>
      <c r="L144" s="28"/>
      <c r="M144" s="141" t="s">
        <v>1</v>
      </c>
      <c r="N144" s="142" t="s">
        <v>37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129</v>
      </c>
      <c r="AT144" s="145" t="s">
        <v>125</v>
      </c>
      <c r="AU144" s="145" t="s">
        <v>130</v>
      </c>
      <c r="AY144" s="13" t="s">
        <v>122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3" t="s">
        <v>130</v>
      </c>
      <c r="BK144" s="146">
        <f t="shared" si="9"/>
        <v>0</v>
      </c>
      <c r="BL144" s="13" t="s">
        <v>129</v>
      </c>
      <c r="BM144" s="145" t="s">
        <v>145</v>
      </c>
    </row>
    <row r="145" spans="2:65" s="1" customFormat="1" ht="24.15" customHeight="1">
      <c r="B145" s="132"/>
      <c r="C145" s="133" t="s">
        <v>137</v>
      </c>
      <c r="D145" s="133" t="s">
        <v>125</v>
      </c>
      <c r="E145" s="134" t="s">
        <v>146</v>
      </c>
      <c r="F145" s="135" t="s">
        <v>147</v>
      </c>
      <c r="G145" s="136" t="s">
        <v>136</v>
      </c>
      <c r="H145" s="137">
        <v>94.8</v>
      </c>
      <c r="I145" s="138"/>
      <c r="J145" s="139">
        <f t="shared" si="0"/>
        <v>0</v>
      </c>
      <c r="K145" s="140"/>
      <c r="L145" s="28"/>
      <c r="M145" s="141" t="s">
        <v>1</v>
      </c>
      <c r="N145" s="142" t="s">
        <v>37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129</v>
      </c>
      <c r="AT145" s="145" t="s">
        <v>125</v>
      </c>
      <c r="AU145" s="145" t="s">
        <v>130</v>
      </c>
      <c r="AY145" s="13" t="s">
        <v>122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3" t="s">
        <v>130</v>
      </c>
      <c r="BK145" s="146">
        <f t="shared" si="9"/>
        <v>0</v>
      </c>
      <c r="BL145" s="13" t="s">
        <v>129</v>
      </c>
      <c r="BM145" s="145" t="s">
        <v>148</v>
      </c>
    </row>
    <row r="146" spans="2:65" s="1" customFormat="1" ht="24.15" customHeight="1">
      <c r="B146" s="132"/>
      <c r="C146" s="133" t="s">
        <v>149</v>
      </c>
      <c r="D146" s="133" t="s">
        <v>125</v>
      </c>
      <c r="E146" s="134" t="s">
        <v>150</v>
      </c>
      <c r="F146" s="135" t="s">
        <v>151</v>
      </c>
      <c r="G146" s="136" t="s">
        <v>136</v>
      </c>
      <c r="H146" s="137">
        <v>118.9</v>
      </c>
      <c r="I146" s="138"/>
      <c r="J146" s="139">
        <f t="shared" si="0"/>
        <v>0</v>
      </c>
      <c r="K146" s="140"/>
      <c r="L146" s="28"/>
      <c r="M146" s="141" t="s">
        <v>1</v>
      </c>
      <c r="N146" s="142" t="s">
        <v>37</v>
      </c>
      <c r="P146" s="143">
        <f t="shared" si="1"/>
        <v>0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129</v>
      </c>
      <c r="AT146" s="145" t="s">
        <v>125</v>
      </c>
      <c r="AU146" s="145" t="s">
        <v>130</v>
      </c>
      <c r="AY146" s="13" t="s">
        <v>122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130</v>
      </c>
      <c r="BK146" s="146">
        <f t="shared" si="9"/>
        <v>0</v>
      </c>
      <c r="BL146" s="13" t="s">
        <v>129</v>
      </c>
      <c r="BM146" s="145" t="s">
        <v>152</v>
      </c>
    </row>
    <row r="147" spans="2:65" s="1" customFormat="1" ht="24.15" customHeight="1">
      <c r="B147" s="132"/>
      <c r="C147" s="133" t="s">
        <v>141</v>
      </c>
      <c r="D147" s="133" t="s">
        <v>125</v>
      </c>
      <c r="E147" s="134" t="s">
        <v>153</v>
      </c>
      <c r="F147" s="135" t="s">
        <v>154</v>
      </c>
      <c r="G147" s="136" t="s">
        <v>136</v>
      </c>
      <c r="H147" s="137">
        <v>118.9</v>
      </c>
      <c r="I147" s="138"/>
      <c r="J147" s="139">
        <f t="shared" si="0"/>
        <v>0</v>
      </c>
      <c r="K147" s="140"/>
      <c r="L147" s="28"/>
      <c r="M147" s="141" t="s">
        <v>1</v>
      </c>
      <c r="N147" s="142" t="s">
        <v>37</v>
      </c>
      <c r="P147" s="143">
        <f t="shared" si="1"/>
        <v>0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AR147" s="145" t="s">
        <v>129</v>
      </c>
      <c r="AT147" s="145" t="s">
        <v>125</v>
      </c>
      <c r="AU147" s="145" t="s">
        <v>130</v>
      </c>
      <c r="AY147" s="13" t="s">
        <v>122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130</v>
      </c>
      <c r="BK147" s="146">
        <f t="shared" si="9"/>
        <v>0</v>
      </c>
      <c r="BL147" s="13" t="s">
        <v>129</v>
      </c>
      <c r="BM147" s="145" t="s">
        <v>155</v>
      </c>
    </row>
    <row r="148" spans="2:65" s="1" customFormat="1" ht="24.15" customHeight="1">
      <c r="B148" s="132"/>
      <c r="C148" s="133" t="s">
        <v>156</v>
      </c>
      <c r="D148" s="133" t="s">
        <v>125</v>
      </c>
      <c r="E148" s="134" t="s">
        <v>157</v>
      </c>
      <c r="F148" s="135" t="s">
        <v>158</v>
      </c>
      <c r="G148" s="136" t="s">
        <v>136</v>
      </c>
      <c r="H148" s="137">
        <v>47.2</v>
      </c>
      <c r="I148" s="138"/>
      <c r="J148" s="139">
        <f t="shared" si="0"/>
        <v>0</v>
      </c>
      <c r="K148" s="140"/>
      <c r="L148" s="28"/>
      <c r="M148" s="141" t="s">
        <v>1</v>
      </c>
      <c r="N148" s="142" t="s">
        <v>37</v>
      </c>
      <c r="P148" s="143">
        <f t="shared" si="1"/>
        <v>0</v>
      </c>
      <c r="Q148" s="143">
        <v>0</v>
      </c>
      <c r="R148" s="143">
        <f t="shared" si="2"/>
        <v>0</v>
      </c>
      <c r="S148" s="143">
        <v>0</v>
      </c>
      <c r="T148" s="144">
        <f t="shared" si="3"/>
        <v>0</v>
      </c>
      <c r="AR148" s="145" t="s">
        <v>129</v>
      </c>
      <c r="AT148" s="145" t="s">
        <v>125</v>
      </c>
      <c r="AU148" s="145" t="s">
        <v>130</v>
      </c>
      <c r="AY148" s="13" t="s">
        <v>122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3" t="s">
        <v>130</v>
      </c>
      <c r="BK148" s="146">
        <f t="shared" si="9"/>
        <v>0</v>
      </c>
      <c r="BL148" s="13" t="s">
        <v>129</v>
      </c>
      <c r="BM148" s="145" t="s">
        <v>159</v>
      </c>
    </row>
    <row r="149" spans="2:65" s="1" customFormat="1" ht="24.15" customHeight="1">
      <c r="B149" s="132"/>
      <c r="C149" s="133" t="s">
        <v>145</v>
      </c>
      <c r="D149" s="133" t="s">
        <v>125</v>
      </c>
      <c r="E149" s="134" t="s">
        <v>160</v>
      </c>
      <c r="F149" s="135" t="s">
        <v>161</v>
      </c>
      <c r="G149" s="136" t="s">
        <v>136</v>
      </c>
      <c r="H149" s="137">
        <v>47.2</v>
      </c>
      <c r="I149" s="138"/>
      <c r="J149" s="139">
        <f t="shared" si="0"/>
        <v>0</v>
      </c>
      <c r="K149" s="140"/>
      <c r="L149" s="28"/>
      <c r="M149" s="141" t="s">
        <v>1</v>
      </c>
      <c r="N149" s="142" t="s">
        <v>37</v>
      </c>
      <c r="P149" s="143">
        <f t="shared" si="1"/>
        <v>0</v>
      </c>
      <c r="Q149" s="143">
        <v>0</v>
      </c>
      <c r="R149" s="143">
        <f t="shared" si="2"/>
        <v>0</v>
      </c>
      <c r="S149" s="143">
        <v>0</v>
      </c>
      <c r="T149" s="144">
        <f t="shared" si="3"/>
        <v>0</v>
      </c>
      <c r="AR149" s="145" t="s">
        <v>129</v>
      </c>
      <c r="AT149" s="145" t="s">
        <v>125</v>
      </c>
      <c r="AU149" s="145" t="s">
        <v>130</v>
      </c>
      <c r="AY149" s="13" t="s">
        <v>122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3" t="s">
        <v>130</v>
      </c>
      <c r="BK149" s="146">
        <f t="shared" si="9"/>
        <v>0</v>
      </c>
      <c r="BL149" s="13" t="s">
        <v>129</v>
      </c>
      <c r="BM149" s="145" t="s">
        <v>7</v>
      </c>
    </row>
    <row r="150" spans="2:65" s="1" customFormat="1" ht="24.15" customHeight="1">
      <c r="B150" s="132"/>
      <c r="C150" s="133" t="s">
        <v>162</v>
      </c>
      <c r="D150" s="133" t="s">
        <v>125</v>
      </c>
      <c r="E150" s="134" t="s">
        <v>163</v>
      </c>
      <c r="F150" s="135" t="s">
        <v>164</v>
      </c>
      <c r="G150" s="136" t="s">
        <v>136</v>
      </c>
      <c r="H150" s="137">
        <v>47.2</v>
      </c>
      <c r="I150" s="138"/>
      <c r="J150" s="139">
        <f t="shared" si="0"/>
        <v>0</v>
      </c>
      <c r="K150" s="140"/>
      <c r="L150" s="28"/>
      <c r="M150" s="141" t="s">
        <v>1</v>
      </c>
      <c r="N150" s="142" t="s">
        <v>37</v>
      </c>
      <c r="P150" s="143">
        <f t="shared" si="1"/>
        <v>0</v>
      </c>
      <c r="Q150" s="143">
        <v>0</v>
      </c>
      <c r="R150" s="143">
        <f t="shared" si="2"/>
        <v>0</v>
      </c>
      <c r="S150" s="143">
        <v>0</v>
      </c>
      <c r="T150" s="144">
        <f t="shared" si="3"/>
        <v>0</v>
      </c>
      <c r="AR150" s="145" t="s">
        <v>129</v>
      </c>
      <c r="AT150" s="145" t="s">
        <v>125</v>
      </c>
      <c r="AU150" s="145" t="s">
        <v>130</v>
      </c>
      <c r="AY150" s="13" t="s">
        <v>122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3" t="s">
        <v>130</v>
      </c>
      <c r="BK150" s="146">
        <f t="shared" si="9"/>
        <v>0</v>
      </c>
      <c r="BL150" s="13" t="s">
        <v>129</v>
      </c>
      <c r="BM150" s="145" t="s">
        <v>165</v>
      </c>
    </row>
    <row r="151" spans="2:65" s="1" customFormat="1" ht="24.15" customHeight="1">
      <c r="B151" s="132"/>
      <c r="C151" s="133" t="s">
        <v>148</v>
      </c>
      <c r="D151" s="133" t="s">
        <v>125</v>
      </c>
      <c r="E151" s="134" t="s">
        <v>166</v>
      </c>
      <c r="F151" s="135" t="s">
        <v>167</v>
      </c>
      <c r="G151" s="136" t="s">
        <v>133</v>
      </c>
      <c r="H151" s="137">
        <v>166.1</v>
      </c>
      <c r="I151" s="138"/>
      <c r="J151" s="139">
        <f t="shared" si="0"/>
        <v>0</v>
      </c>
      <c r="K151" s="140"/>
      <c r="L151" s="28"/>
      <c r="M151" s="141" t="s">
        <v>1</v>
      </c>
      <c r="N151" s="142" t="s">
        <v>37</v>
      </c>
      <c r="P151" s="143">
        <f t="shared" si="1"/>
        <v>0</v>
      </c>
      <c r="Q151" s="143">
        <v>0</v>
      </c>
      <c r="R151" s="143">
        <f t="shared" si="2"/>
        <v>0</v>
      </c>
      <c r="S151" s="143">
        <v>0</v>
      </c>
      <c r="T151" s="144">
        <f t="shared" si="3"/>
        <v>0</v>
      </c>
      <c r="AR151" s="145" t="s">
        <v>129</v>
      </c>
      <c r="AT151" s="145" t="s">
        <v>125</v>
      </c>
      <c r="AU151" s="145" t="s">
        <v>130</v>
      </c>
      <c r="AY151" s="13" t="s">
        <v>122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3" t="s">
        <v>130</v>
      </c>
      <c r="BK151" s="146">
        <f t="shared" si="9"/>
        <v>0</v>
      </c>
      <c r="BL151" s="13" t="s">
        <v>129</v>
      </c>
      <c r="BM151" s="145" t="s">
        <v>168</v>
      </c>
    </row>
    <row r="152" spans="2:65" s="1" customFormat="1" ht="24.15" customHeight="1">
      <c r="B152" s="132"/>
      <c r="C152" s="133" t="s">
        <v>169</v>
      </c>
      <c r="D152" s="133" t="s">
        <v>125</v>
      </c>
      <c r="E152" s="134" t="s">
        <v>170</v>
      </c>
      <c r="F152" s="135" t="s">
        <v>171</v>
      </c>
      <c r="G152" s="136" t="s">
        <v>136</v>
      </c>
      <c r="H152" s="137">
        <v>166.1</v>
      </c>
      <c r="I152" s="138"/>
      <c r="J152" s="139">
        <f t="shared" si="0"/>
        <v>0</v>
      </c>
      <c r="K152" s="140"/>
      <c r="L152" s="28"/>
      <c r="M152" s="141" t="s">
        <v>1</v>
      </c>
      <c r="N152" s="142" t="s">
        <v>37</v>
      </c>
      <c r="P152" s="143">
        <f t="shared" si="1"/>
        <v>0</v>
      </c>
      <c r="Q152" s="143">
        <v>0</v>
      </c>
      <c r="R152" s="143">
        <f t="shared" si="2"/>
        <v>0</v>
      </c>
      <c r="S152" s="143">
        <v>0</v>
      </c>
      <c r="T152" s="144">
        <f t="shared" si="3"/>
        <v>0</v>
      </c>
      <c r="AR152" s="145" t="s">
        <v>129</v>
      </c>
      <c r="AT152" s="145" t="s">
        <v>125</v>
      </c>
      <c r="AU152" s="145" t="s">
        <v>130</v>
      </c>
      <c r="AY152" s="13" t="s">
        <v>122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3" t="s">
        <v>130</v>
      </c>
      <c r="BK152" s="146">
        <f t="shared" si="9"/>
        <v>0</v>
      </c>
      <c r="BL152" s="13" t="s">
        <v>129</v>
      </c>
      <c r="BM152" s="145" t="s">
        <v>172</v>
      </c>
    </row>
    <row r="153" spans="2:65" s="1" customFormat="1" ht="37.950000000000003" customHeight="1">
      <c r="B153" s="132"/>
      <c r="C153" s="133" t="s">
        <v>152</v>
      </c>
      <c r="D153" s="133" t="s">
        <v>125</v>
      </c>
      <c r="E153" s="134" t="s">
        <v>173</v>
      </c>
      <c r="F153" s="135" t="s">
        <v>174</v>
      </c>
      <c r="G153" s="136" t="s">
        <v>136</v>
      </c>
      <c r="H153" s="137">
        <v>20.645</v>
      </c>
      <c r="I153" s="138"/>
      <c r="J153" s="139">
        <f t="shared" si="0"/>
        <v>0</v>
      </c>
      <c r="K153" s="140"/>
      <c r="L153" s="28"/>
      <c r="M153" s="141" t="s">
        <v>1</v>
      </c>
      <c r="N153" s="142" t="s">
        <v>37</v>
      </c>
      <c r="P153" s="143">
        <f t="shared" si="1"/>
        <v>0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129</v>
      </c>
      <c r="AT153" s="145" t="s">
        <v>125</v>
      </c>
      <c r="AU153" s="145" t="s">
        <v>130</v>
      </c>
      <c r="AY153" s="13" t="s">
        <v>122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130</v>
      </c>
      <c r="BK153" s="146">
        <f t="shared" si="9"/>
        <v>0</v>
      </c>
      <c r="BL153" s="13" t="s">
        <v>129</v>
      </c>
      <c r="BM153" s="145" t="s">
        <v>175</v>
      </c>
    </row>
    <row r="154" spans="2:65" s="1" customFormat="1" ht="24.15" customHeight="1">
      <c r="B154" s="132"/>
      <c r="C154" s="133" t="s">
        <v>176</v>
      </c>
      <c r="D154" s="133" t="s">
        <v>125</v>
      </c>
      <c r="E154" s="134" t="s">
        <v>177</v>
      </c>
      <c r="F154" s="135" t="s">
        <v>178</v>
      </c>
      <c r="G154" s="136" t="s">
        <v>136</v>
      </c>
      <c r="H154" s="137">
        <v>115.44499999999999</v>
      </c>
      <c r="I154" s="138"/>
      <c r="J154" s="139">
        <f t="shared" si="0"/>
        <v>0</v>
      </c>
      <c r="K154" s="140"/>
      <c r="L154" s="28"/>
      <c r="M154" s="141" t="s">
        <v>1</v>
      </c>
      <c r="N154" s="142" t="s">
        <v>37</v>
      </c>
      <c r="P154" s="143">
        <f t="shared" si="1"/>
        <v>0</v>
      </c>
      <c r="Q154" s="143">
        <v>0</v>
      </c>
      <c r="R154" s="143">
        <f t="shared" si="2"/>
        <v>0</v>
      </c>
      <c r="S154" s="143">
        <v>0</v>
      </c>
      <c r="T154" s="144">
        <f t="shared" si="3"/>
        <v>0</v>
      </c>
      <c r="AR154" s="145" t="s">
        <v>129</v>
      </c>
      <c r="AT154" s="145" t="s">
        <v>125</v>
      </c>
      <c r="AU154" s="145" t="s">
        <v>130</v>
      </c>
      <c r="AY154" s="13" t="s">
        <v>122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130</v>
      </c>
      <c r="BK154" s="146">
        <f t="shared" si="9"/>
        <v>0</v>
      </c>
      <c r="BL154" s="13" t="s">
        <v>129</v>
      </c>
      <c r="BM154" s="145" t="s">
        <v>179</v>
      </c>
    </row>
    <row r="155" spans="2:65" s="1" customFormat="1" ht="24.15" customHeight="1">
      <c r="B155" s="132"/>
      <c r="C155" s="133" t="s">
        <v>155</v>
      </c>
      <c r="D155" s="133" t="s">
        <v>125</v>
      </c>
      <c r="E155" s="134" t="s">
        <v>180</v>
      </c>
      <c r="F155" s="135" t="s">
        <v>181</v>
      </c>
      <c r="G155" s="136" t="s">
        <v>136</v>
      </c>
      <c r="H155" s="137">
        <v>163.61500000000001</v>
      </c>
      <c r="I155" s="138"/>
      <c r="J155" s="139">
        <f t="shared" si="0"/>
        <v>0</v>
      </c>
      <c r="K155" s="140"/>
      <c r="L155" s="28"/>
      <c r="M155" s="141" t="s">
        <v>1</v>
      </c>
      <c r="N155" s="142" t="s">
        <v>37</v>
      </c>
      <c r="P155" s="143">
        <f t="shared" si="1"/>
        <v>0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129</v>
      </c>
      <c r="AT155" s="145" t="s">
        <v>125</v>
      </c>
      <c r="AU155" s="145" t="s">
        <v>130</v>
      </c>
      <c r="AY155" s="13" t="s">
        <v>122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3" t="s">
        <v>130</v>
      </c>
      <c r="BK155" s="146">
        <f t="shared" si="9"/>
        <v>0</v>
      </c>
      <c r="BL155" s="13" t="s">
        <v>129</v>
      </c>
      <c r="BM155" s="145" t="s">
        <v>182</v>
      </c>
    </row>
    <row r="156" spans="2:65" s="1" customFormat="1" ht="24.15" customHeight="1">
      <c r="B156" s="132"/>
      <c r="C156" s="133" t="s">
        <v>183</v>
      </c>
      <c r="D156" s="133" t="s">
        <v>125</v>
      </c>
      <c r="E156" s="134" t="s">
        <v>184</v>
      </c>
      <c r="F156" s="135" t="s">
        <v>185</v>
      </c>
      <c r="G156" s="136" t="s">
        <v>136</v>
      </c>
      <c r="H156" s="137">
        <v>163.61500000000001</v>
      </c>
      <c r="I156" s="138"/>
      <c r="J156" s="139">
        <f t="shared" si="0"/>
        <v>0</v>
      </c>
      <c r="K156" s="140"/>
      <c r="L156" s="28"/>
      <c r="M156" s="141" t="s">
        <v>1</v>
      </c>
      <c r="N156" s="142" t="s">
        <v>37</v>
      </c>
      <c r="P156" s="143">
        <f t="shared" si="1"/>
        <v>0</v>
      </c>
      <c r="Q156" s="143">
        <v>0</v>
      </c>
      <c r="R156" s="143">
        <f t="shared" si="2"/>
        <v>0</v>
      </c>
      <c r="S156" s="143">
        <v>0</v>
      </c>
      <c r="T156" s="144">
        <f t="shared" si="3"/>
        <v>0</v>
      </c>
      <c r="AR156" s="145" t="s">
        <v>129</v>
      </c>
      <c r="AT156" s="145" t="s">
        <v>125</v>
      </c>
      <c r="AU156" s="145" t="s">
        <v>130</v>
      </c>
      <c r="AY156" s="13" t="s">
        <v>122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3" t="s">
        <v>130</v>
      </c>
      <c r="BK156" s="146">
        <f t="shared" si="9"/>
        <v>0</v>
      </c>
      <c r="BL156" s="13" t="s">
        <v>129</v>
      </c>
      <c r="BM156" s="145" t="s">
        <v>186</v>
      </c>
    </row>
    <row r="157" spans="2:65" s="1" customFormat="1" ht="24.15" customHeight="1">
      <c r="B157" s="132"/>
      <c r="C157" s="133" t="s">
        <v>159</v>
      </c>
      <c r="D157" s="133" t="s">
        <v>125</v>
      </c>
      <c r="E157" s="134" t="s">
        <v>187</v>
      </c>
      <c r="F157" s="135" t="s">
        <v>188</v>
      </c>
      <c r="G157" s="136" t="s">
        <v>136</v>
      </c>
      <c r="H157" s="137">
        <v>163.61500000000001</v>
      </c>
      <c r="I157" s="138"/>
      <c r="J157" s="139">
        <f t="shared" si="0"/>
        <v>0</v>
      </c>
      <c r="K157" s="140"/>
      <c r="L157" s="28"/>
      <c r="M157" s="141" t="s">
        <v>1</v>
      </c>
      <c r="N157" s="142" t="s">
        <v>37</v>
      </c>
      <c r="P157" s="143">
        <f t="shared" si="1"/>
        <v>0</v>
      </c>
      <c r="Q157" s="143">
        <v>0</v>
      </c>
      <c r="R157" s="143">
        <f t="shared" si="2"/>
        <v>0</v>
      </c>
      <c r="S157" s="143">
        <v>0</v>
      </c>
      <c r="T157" s="144">
        <f t="shared" si="3"/>
        <v>0</v>
      </c>
      <c r="AR157" s="145" t="s">
        <v>129</v>
      </c>
      <c r="AT157" s="145" t="s">
        <v>125</v>
      </c>
      <c r="AU157" s="145" t="s">
        <v>130</v>
      </c>
      <c r="AY157" s="13" t="s">
        <v>122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3" t="s">
        <v>130</v>
      </c>
      <c r="BK157" s="146">
        <f t="shared" si="9"/>
        <v>0</v>
      </c>
      <c r="BL157" s="13" t="s">
        <v>129</v>
      </c>
      <c r="BM157" s="145" t="s">
        <v>189</v>
      </c>
    </row>
    <row r="158" spans="2:65" s="1" customFormat="1" ht="16.5" customHeight="1">
      <c r="B158" s="132"/>
      <c r="C158" s="133" t="s">
        <v>190</v>
      </c>
      <c r="D158" s="133" t="s">
        <v>125</v>
      </c>
      <c r="E158" s="134" t="s">
        <v>191</v>
      </c>
      <c r="F158" s="135" t="s">
        <v>192</v>
      </c>
      <c r="G158" s="136" t="s">
        <v>136</v>
      </c>
      <c r="H158" s="137">
        <v>163.61500000000001</v>
      </c>
      <c r="I158" s="138"/>
      <c r="J158" s="139">
        <f t="shared" si="0"/>
        <v>0</v>
      </c>
      <c r="K158" s="140"/>
      <c r="L158" s="28"/>
      <c r="M158" s="141" t="s">
        <v>1</v>
      </c>
      <c r="N158" s="142" t="s">
        <v>37</v>
      </c>
      <c r="P158" s="143">
        <f t="shared" si="1"/>
        <v>0</v>
      </c>
      <c r="Q158" s="143">
        <v>0</v>
      </c>
      <c r="R158" s="143">
        <f t="shared" si="2"/>
        <v>0</v>
      </c>
      <c r="S158" s="143">
        <v>0</v>
      </c>
      <c r="T158" s="144">
        <f t="shared" si="3"/>
        <v>0</v>
      </c>
      <c r="AR158" s="145" t="s">
        <v>129</v>
      </c>
      <c r="AT158" s="145" t="s">
        <v>125</v>
      </c>
      <c r="AU158" s="145" t="s">
        <v>130</v>
      </c>
      <c r="AY158" s="13" t="s">
        <v>122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3" t="s">
        <v>130</v>
      </c>
      <c r="BK158" s="146">
        <f t="shared" si="9"/>
        <v>0</v>
      </c>
      <c r="BL158" s="13" t="s">
        <v>129</v>
      </c>
      <c r="BM158" s="145" t="s">
        <v>193</v>
      </c>
    </row>
    <row r="159" spans="2:65" s="1" customFormat="1" ht="24.15" customHeight="1">
      <c r="B159" s="132"/>
      <c r="C159" s="133" t="s">
        <v>7</v>
      </c>
      <c r="D159" s="133" t="s">
        <v>125</v>
      </c>
      <c r="E159" s="134" t="s">
        <v>194</v>
      </c>
      <c r="F159" s="135" t="s">
        <v>195</v>
      </c>
      <c r="G159" s="136" t="s">
        <v>136</v>
      </c>
      <c r="H159" s="137">
        <v>121.2</v>
      </c>
      <c r="I159" s="138"/>
      <c r="J159" s="139">
        <f t="shared" si="0"/>
        <v>0</v>
      </c>
      <c r="K159" s="140"/>
      <c r="L159" s="28"/>
      <c r="M159" s="141" t="s">
        <v>1</v>
      </c>
      <c r="N159" s="142" t="s">
        <v>37</v>
      </c>
      <c r="P159" s="143">
        <f t="shared" si="1"/>
        <v>0</v>
      </c>
      <c r="Q159" s="143">
        <v>0</v>
      </c>
      <c r="R159" s="143">
        <f t="shared" si="2"/>
        <v>0</v>
      </c>
      <c r="S159" s="143">
        <v>0</v>
      </c>
      <c r="T159" s="144">
        <f t="shared" si="3"/>
        <v>0</v>
      </c>
      <c r="AR159" s="145" t="s">
        <v>129</v>
      </c>
      <c r="AT159" s="145" t="s">
        <v>125</v>
      </c>
      <c r="AU159" s="145" t="s">
        <v>130</v>
      </c>
      <c r="AY159" s="13" t="s">
        <v>122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3" t="s">
        <v>130</v>
      </c>
      <c r="BK159" s="146">
        <f t="shared" si="9"/>
        <v>0</v>
      </c>
      <c r="BL159" s="13" t="s">
        <v>129</v>
      </c>
      <c r="BM159" s="145" t="s">
        <v>196</v>
      </c>
    </row>
    <row r="160" spans="2:65" s="11" customFormat="1" ht="22.95" customHeight="1">
      <c r="B160" s="121"/>
      <c r="D160" s="122" t="s">
        <v>70</v>
      </c>
      <c r="E160" s="130" t="s">
        <v>156</v>
      </c>
      <c r="F160" s="130" t="s">
        <v>197</v>
      </c>
      <c r="I160" s="124"/>
      <c r="J160" s="131">
        <f>BK160</f>
        <v>0</v>
      </c>
      <c r="L160" s="121"/>
      <c r="M160" s="125"/>
      <c r="P160" s="126">
        <f>SUM(P161:P172)</f>
        <v>0</v>
      </c>
      <c r="R160" s="126">
        <f>SUM(R161:R172)</f>
        <v>0</v>
      </c>
      <c r="T160" s="127">
        <f>SUM(T161:T172)</f>
        <v>0</v>
      </c>
      <c r="AR160" s="122" t="s">
        <v>79</v>
      </c>
      <c r="AT160" s="128" t="s">
        <v>70</v>
      </c>
      <c r="AU160" s="128" t="s">
        <v>79</v>
      </c>
      <c r="AY160" s="122" t="s">
        <v>122</v>
      </c>
      <c r="BK160" s="129">
        <f>SUM(BK161:BK172)</f>
        <v>0</v>
      </c>
    </row>
    <row r="161" spans="2:65" s="1" customFormat="1" ht="24.15" customHeight="1">
      <c r="B161" s="132"/>
      <c r="C161" s="133" t="s">
        <v>198</v>
      </c>
      <c r="D161" s="133" t="s">
        <v>125</v>
      </c>
      <c r="E161" s="134" t="s">
        <v>199</v>
      </c>
      <c r="F161" s="135" t="s">
        <v>200</v>
      </c>
      <c r="G161" s="136" t="s">
        <v>136</v>
      </c>
      <c r="H161" s="137">
        <v>138.21</v>
      </c>
      <c r="I161" s="138"/>
      <c r="J161" s="139">
        <f t="shared" ref="J161:J167" si="10">ROUND(I161*H161,2)</f>
        <v>0</v>
      </c>
      <c r="K161" s="140"/>
      <c r="L161" s="28"/>
      <c r="M161" s="141" t="s">
        <v>1</v>
      </c>
      <c r="N161" s="142" t="s">
        <v>37</v>
      </c>
      <c r="P161" s="143">
        <f t="shared" ref="P161:P167" si="11">O161*H161</f>
        <v>0</v>
      </c>
      <c r="Q161" s="143">
        <v>0</v>
      </c>
      <c r="R161" s="143">
        <f t="shared" ref="R161:R167" si="12">Q161*H161</f>
        <v>0</v>
      </c>
      <c r="S161" s="143">
        <v>0</v>
      </c>
      <c r="T161" s="144">
        <f t="shared" ref="T161:T167" si="13">S161*H161</f>
        <v>0</v>
      </c>
      <c r="AR161" s="145" t="s">
        <v>129</v>
      </c>
      <c r="AT161" s="145" t="s">
        <v>125</v>
      </c>
      <c r="AU161" s="145" t="s">
        <v>130</v>
      </c>
      <c r="AY161" s="13" t="s">
        <v>122</v>
      </c>
      <c r="BE161" s="146">
        <f t="shared" ref="BE161:BE167" si="14">IF(N161="základná",J161,0)</f>
        <v>0</v>
      </c>
      <c r="BF161" s="146">
        <f t="shared" ref="BF161:BF167" si="15">IF(N161="znížená",J161,0)</f>
        <v>0</v>
      </c>
      <c r="BG161" s="146">
        <f t="shared" ref="BG161:BG167" si="16">IF(N161="zákl. prenesená",J161,0)</f>
        <v>0</v>
      </c>
      <c r="BH161" s="146">
        <f t="shared" ref="BH161:BH167" si="17">IF(N161="zníž. prenesená",J161,0)</f>
        <v>0</v>
      </c>
      <c r="BI161" s="146">
        <f t="shared" ref="BI161:BI167" si="18">IF(N161="nulová",J161,0)</f>
        <v>0</v>
      </c>
      <c r="BJ161" s="13" t="s">
        <v>130</v>
      </c>
      <c r="BK161" s="146">
        <f t="shared" ref="BK161:BK167" si="19">ROUND(I161*H161,2)</f>
        <v>0</v>
      </c>
      <c r="BL161" s="13" t="s">
        <v>129</v>
      </c>
      <c r="BM161" s="145" t="s">
        <v>201</v>
      </c>
    </row>
    <row r="162" spans="2:65" s="1" customFormat="1" ht="21.75" customHeight="1">
      <c r="B162" s="132"/>
      <c r="C162" s="133" t="s">
        <v>165</v>
      </c>
      <c r="D162" s="133" t="s">
        <v>125</v>
      </c>
      <c r="E162" s="134" t="s">
        <v>202</v>
      </c>
      <c r="F162" s="135" t="s">
        <v>203</v>
      </c>
      <c r="G162" s="136" t="s">
        <v>136</v>
      </c>
      <c r="H162" s="137">
        <v>121.2</v>
      </c>
      <c r="I162" s="138"/>
      <c r="J162" s="139">
        <f t="shared" si="10"/>
        <v>0</v>
      </c>
      <c r="K162" s="140"/>
      <c r="L162" s="28"/>
      <c r="M162" s="141" t="s">
        <v>1</v>
      </c>
      <c r="N162" s="142" t="s">
        <v>37</v>
      </c>
      <c r="P162" s="143">
        <f t="shared" si="11"/>
        <v>0</v>
      </c>
      <c r="Q162" s="143">
        <v>0</v>
      </c>
      <c r="R162" s="143">
        <f t="shared" si="12"/>
        <v>0</v>
      </c>
      <c r="S162" s="143">
        <v>0</v>
      </c>
      <c r="T162" s="144">
        <f t="shared" si="13"/>
        <v>0</v>
      </c>
      <c r="AR162" s="145" t="s">
        <v>129</v>
      </c>
      <c r="AT162" s="145" t="s">
        <v>125</v>
      </c>
      <c r="AU162" s="145" t="s">
        <v>130</v>
      </c>
      <c r="AY162" s="13" t="s">
        <v>122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3" t="s">
        <v>130</v>
      </c>
      <c r="BK162" s="146">
        <f t="shared" si="19"/>
        <v>0</v>
      </c>
      <c r="BL162" s="13" t="s">
        <v>129</v>
      </c>
      <c r="BM162" s="145" t="s">
        <v>204</v>
      </c>
    </row>
    <row r="163" spans="2:65" s="1" customFormat="1" ht="24.15" customHeight="1">
      <c r="B163" s="132"/>
      <c r="C163" s="133" t="s">
        <v>205</v>
      </c>
      <c r="D163" s="133" t="s">
        <v>125</v>
      </c>
      <c r="E163" s="134" t="s">
        <v>206</v>
      </c>
      <c r="F163" s="135" t="s">
        <v>207</v>
      </c>
      <c r="G163" s="136" t="s">
        <v>136</v>
      </c>
      <c r="H163" s="137">
        <v>121.2</v>
      </c>
      <c r="I163" s="138"/>
      <c r="J163" s="139">
        <f t="shared" si="10"/>
        <v>0</v>
      </c>
      <c r="K163" s="140"/>
      <c r="L163" s="28"/>
      <c r="M163" s="141" t="s">
        <v>1</v>
      </c>
      <c r="N163" s="142" t="s">
        <v>37</v>
      </c>
      <c r="P163" s="143">
        <f t="shared" si="11"/>
        <v>0</v>
      </c>
      <c r="Q163" s="143">
        <v>0</v>
      </c>
      <c r="R163" s="143">
        <f t="shared" si="12"/>
        <v>0</v>
      </c>
      <c r="S163" s="143">
        <v>0</v>
      </c>
      <c r="T163" s="144">
        <f t="shared" si="13"/>
        <v>0</v>
      </c>
      <c r="AR163" s="145" t="s">
        <v>129</v>
      </c>
      <c r="AT163" s="145" t="s">
        <v>125</v>
      </c>
      <c r="AU163" s="145" t="s">
        <v>130</v>
      </c>
      <c r="AY163" s="13" t="s">
        <v>122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3" t="s">
        <v>130</v>
      </c>
      <c r="BK163" s="146">
        <f t="shared" si="19"/>
        <v>0</v>
      </c>
      <c r="BL163" s="13" t="s">
        <v>129</v>
      </c>
      <c r="BM163" s="145" t="s">
        <v>208</v>
      </c>
    </row>
    <row r="164" spans="2:65" s="1" customFormat="1" ht="24.15" customHeight="1">
      <c r="B164" s="132"/>
      <c r="C164" s="133" t="s">
        <v>168</v>
      </c>
      <c r="D164" s="133" t="s">
        <v>125</v>
      </c>
      <c r="E164" s="134" t="s">
        <v>209</v>
      </c>
      <c r="F164" s="135" t="s">
        <v>210</v>
      </c>
      <c r="G164" s="136" t="s">
        <v>136</v>
      </c>
      <c r="H164" s="137">
        <v>36.36</v>
      </c>
      <c r="I164" s="138"/>
      <c r="J164" s="139">
        <f t="shared" si="10"/>
        <v>0</v>
      </c>
      <c r="K164" s="140"/>
      <c r="L164" s="28"/>
      <c r="M164" s="141" t="s">
        <v>1</v>
      </c>
      <c r="N164" s="142" t="s">
        <v>37</v>
      </c>
      <c r="P164" s="143">
        <f t="shared" si="11"/>
        <v>0</v>
      </c>
      <c r="Q164" s="143">
        <v>0</v>
      </c>
      <c r="R164" s="143">
        <f t="shared" si="12"/>
        <v>0</v>
      </c>
      <c r="S164" s="143">
        <v>0</v>
      </c>
      <c r="T164" s="144">
        <f t="shared" si="13"/>
        <v>0</v>
      </c>
      <c r="AR164" s="145" t="s">
        <v>129</v>
      </c>
      <c r="AT164" s="145" t="s">
        <v>125</v>
      </c>
      <c r="AU164" s="145" t="s">
        <v>130</v>
      </c>
      <c r="AY164" s="13" t="s">
        <v>122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3" t="s">
        <v>130</v>
      </c>
      <c r="BK164" s="146">
        <f t="shared" si="19"/>
        <v>0</v>
      </c>
      <c r="BL164" s="13" t="s">
        <v>129</v>
      </c>
      <c r="BM164" s="145" t="s">
        <v>211</v>
      </c>
    </row>
    <row r="165" spans="2:65" s="1" customFormat="1" ht="24.15" customHeight="1">
      <c r="B165" s="132"/>
      <c r="C165" s="133" t="s">
        <v>212</v>
      </c>
      <c r="D165" s="133" t="s">
        <v>125</v>
      </c>
      <c r="E165" s="134" t="s">
        <v>213</v>
      </c>
      <c r="F165" s="135" t="s">
        <v>214</v>
      </c>
      <c r="G165" s="136" t="s">
        <v>136</v>
      </c>
      <c r="H165" s="137">
        <v>121.2</v>
      </c>
      <c r="I165" s="138"/>
      <c r="J165" s="139">
        <f t="shared" si="10"/>
        <v>0</v>
      </c>
      <c r="K165" s="140"/>
      <c r="L165" s="28"/>
      <c r="M165" s="141" t="s">
        <v>1</v>
      </c>
      <c r="N165" s="142" t="s">
        <v>37</v>
      </c>
      <c r="P165" s="143">
        <f t="shared" si="11"/>
        <v>0</v>
      </c>
      <c r="Q165" s="143">
        <v>0</v>
      </c>
      <c r="R165" s="143">
        <f t="shared" si="12"/>
        <v>0</v>
      </c>
      <c r="S165" s="143">
        <v>0</v>
      </c>
      <c r="T165" s="144">
        <f t="shared" si="13"/>
        <v>0</v>
      </c>
      <c r="AR165" s="145" t="s">
        <v>129</v>
      </c>
      <c r="AT165" s="145" t="s">
        <v>125</v>
      </c>
      <c r="AU165" s="145" t="s">
        <v>130</v>
      </c>
      <c r="AY165" s="13" t="s">
        <v>122</v>
      </c>
      <c r="BE165" s="146">
        <f t="shared" si="14"/>
        <v>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3" t="s">
        <v>130</v>
      </c>
      <c r="BK165" s="146">
        <f t="shared" si="19"/>
        <v>0</v>
      </c>
      <c r="BL165" s="13" t="s">
        <v>129</v>
      </c>
      <c r="BM165" s="145" t="s">
        <v>215</v>
      </c>
    </row>
    <row r="166" spans="2:65" s="1" customFormat="1" ht="21.75" customHeight="1">
      <c r="B166" s="132"/>
      <c r="C166" s="133" t="s">
        <v>172</v>
      </c>
      <c r="D166" s="133" t="s">
        <v>125</v>
      </c>
      <c r="E166" s="134" t="s">
        <v>216</v>
      </c>
      <c r="F166" s="135" t="s">
        <v>217</v>
      </c>
      <c r="G166" s="136" t="s">
        <v>218</v>
      </c>
      <c r="H166" s="137">
        <v>46.81</v>
      </c>
      <c r="I166" s="138"/>
      <c r="J166" s="139">
        <f t="shared" si="10"/>
        <v>0</v>
      </c>
      <c r="K166" s="140"/>
      <c r="L166" s="28"/>
      <c r="M166" s="141" t="s">
        <v>1</v>
      </c>
      <c r="N166" s="142" t="s">
        <v>37</v>
      </c>
      <c r="P166" s="143">
        <f t="shared" si="11"/>
        <v>0</v>
      </c>
      <c r="Q166" s="143">
        <v>0</v>
      </c>
      <c r="R166" s="143">
        <f t="shared" si="12"/>
        <v>0</v>
      </c>
      <c r="S166" s="143">
        <v>0</v>
      </c>
      <c r="T166" s="144">
        <f t="shared" si="13"/>
        <v>0</v>
      </c>
      <c r="AR166" s="145" t="s">
        <v>129</v>
      </c>
      <c r="AT166" s="145" t="s">
        <v>125</v>
      </c>
      <c r="AU166" s="145" t="s">
        <v>130</v>
      </c>
      <c r="AY166" s="13" t="s">
        <v>122</v>
      </c>
      <c r="BE166" s="146">
        <f t="shared" si="14"/>
        <v>0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3" t="s">
        <v>130</v>
      </c>
      <c r="BK166" s="146">
        <f t="shared" si="19"/>
        <v>0</v>
      </c>
      <c r="BL166" s="13" t="s">
        <v>129</v>
      </c>
      <c r="BM166" s="145" t="s">
        <v>219</v>
      </c>
    </row>
    <row r="167" spans="2:65" s="1" customFormat="1" ht="24.15" customHeight="1">
      <c r="B167" s="132"/>
      <c r="C167" s="133" t="s">
        <v>220</v>
      </c>
      <c r="D167" s="133" t="s">
        <v>125</v>
      </c>
      <c r="E167" s="134" t="s">
        <v>221</v>
      </c>
      <c r="F167" s="135" t="s">
        <v>222</v>
      </c>
      <c r="G167" s="136" t="s">
        <v>218</v>
      </c>
      <c r="H167" s="137">
        <v>936.2</v>
      </c>
      <c r="I167" s="138"/>
      <c r="J167" s="139">
        <f t="shared" si="10"/>
        <v>0</v>
      </c>
      <c r="K167" s="140"/>
      <c r="L167" s="28"/>
      <c r="M167" s="141" t="s">
        <v>1</v>
      </c>
      <c r="N167" s="142" t="s">
        <v>37</v>
      </c>
      <c r="P167" s="143">
        <f t="shared" si="11"/>
        <v>0</v>
      </c>
      <c r="Q167" s="143">
        <v>0</v>
      </c>
      <c r="R167" s="143">
        <f t="shared" si="12"/>
        <v>0</v>
      </c>
      <c r="S167" s="143">
        <v>0</v>
      </c>
      <c r="T167" s="144">
        <f t="shared" si="13"/>
        <v>0</v>
      </c>
      <c r="AR167" s="145" t="s">
        <v>129</v>
      </c>
      <c r="AT167" s="145" t="s">
        <v>125</v>
      </c>
      <c r="AU167" s="145" t="s">
        <v>130</v>
      </c>
      <c r="AY167" s="13" t="s">
        <v>122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3" t="s">
        <v>130</v>
      </c>
      <c r="BK167" s="146">
        <f t="shared" si="19"/>
        <v>0</v>
      </c>
      <c r="BL167" s="13" t="s">
        <v>129</v>
      </c>
      <c r="BM167" s="145" t="s">
        <v>223</v>
      </c>
    </row>
    <row r="168" spans="2:65" s="1" customFormat="1" ht="28.8">
      <c r="B168" s="28"/>
      <c r="D168" s="147" t="s">
        <v>224</v>
      </c>
      <c r="F168" s="148" t="s">
        <v>225</v>
      </c>
      <c r="I168" s="149"/>
      <c r="L168" s="28"/>
      <c r="M168" s="150"/>
      <c r="T168" s="55"/>
      <c r="AT168" s="13" t="s">
        <v>224</v>
      </c>
      <c r="AU168" s="13" t="s">
        <v>130</v>
      </c>
    </row>
    <row r="169" spans="2:65" s="1" customFormat="1" ht="24.15" customHeight="1">
      <c r="B169" s="132"/>
      <c r="C169" s="133" t="s">
        <v>175</v>
      </c>
      <c r="D169" s="133" t="s">
        <v>125</v>
      </c>
      <c r="E169" s="134" t="s">
        <v>226</v>
      </c>
      <c r="F169" s="135" t="s">
        <v>227</v>
      </c>
      <c r="G169" s="136" t="s">
        <v>218</v>
      </c>
      <c r="H169" s="137">
        <v>46.81</v>
      </c>
      <c r="I169" s="138"/>
      <c r="J169" s="139">
        <f>ROUND(I169*H169,2)</f>
        <v>0</v>
      </c>
      <c r="K169" s="140"/>
      <c r="L169" s="28"/>
      <c r="M169" s="141" t="s">
        <v>1</v>
      </c>
      <c r="N169" s="142" t="s">
        <v>37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129</v>
      </c>
      <c r="AT169" s="145" t="s">
        <v>125</v>
      </c>
      <c r="AU169" s="145" t="s">
        <v>130</v>
      </c>
      <c r="AY169" s="13" t="s">
        <v>122</v>
      </c>
      <c r="BE169" s="146">
        <f>IF(N169="základná",J169,0)</f>
        <v>0</v>
      </c>
      <c r="BF169" s="146">
        <f>IF(N169="znížená",J169,0)</f>
        <v>0</v>
      </c>
      <c r="BG169" s="146">
        <f>IF(N169="zákl. prenesená",J169,0)</f>
        <v>0</v>
      </c>
      <c r="BH169" s="146">
        <f>IF(N169="zníž. prenesená",J169,0)</f>
        <v>0</v>
      </c>
      <c r="BI169" s="146">
        <f>IF(N169="nulová",J169,0)</f>
        <v>0</v>
      </c>
      <c r="BJ169" s="13" t="s">
        <v>130</v>
      </c>
      <c r="BK169" s="146">
        <f>ROUND(I169*H169,2)</f>
        <v>0</v>
      </c>
      <c r="BL169" s="13" t="s">
        <v>129</v>
      </c>
      <c r="BM169" s="145" t="s">
        <v>228</v>
      </c>
    </row>
    <row r="170" spans="2:65" s="1" customFormat="1" ht="28.8">
      <c r="B170" s="28"/>
      <c r="D170" s="147" t="s">
        <v>224</v>
      </c>
      <c r="F170" s="148" t="s">
        <v>229</v>
      </c>
      <c r="I170" s="149"/>
      <c r="L170" s="28"/>
      <c r="M170" s="150"/>
      <c r="T170" s="55"/>
      <c r="AT170" s="13" t="s">
        <v>224</v>
      </c>
      <c r="AU170" s="13" t="s">
        <v>130</v>
      </c>
    </row>
    <row r="171" spans="2:65" s="1" customFormat="1" ht="24.15" customHeight="1">
      <c r="B171" s="132"/>
      <c r="C171" s="133" t="s">
        <v>230</v>
      </c>
      <c r="D171" s="133" t="s">
        <v>125</v>
      </c>
      <c r="E171" s="134" t="s">
        <v>231</v>
      </c>
      <c r="F171" s="135" t="s">
        <v>232</v>
      </c>
      <c r="G171" s="136" t="s">
        <v>218</v>
      </c>
      <c r="H171" s="137">
        <v>46.81</v>
      </c>
      <c r="I171" s="138"/>
      <c r="J171" s="139">
        <f>ROUND(I171*H171,2)</f>
        <v>0</v>
      </c>
      <c r="K171" s="140"/>
      <c r="L171" s="28"/>
      <c r="M171" s="141" t="s">
        <v>1</v>
      </c>
      <c r="N171" s="142" t="s">
        <v>37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129</v>
      </c>
      <c r="AT171" s="145" t="s">
        <v>125</v>
      </c>
      <c r="AU171" s="145" t="s">
        <v>130</v>
      </c>
      <c r="AY171" s="13" t="s">
        <v>122</v>
      </c>
      <c r="BE171" s="146">
        <f>IF(N171="základná",J171,0)</f>
        <v>0</v>
      </c>
      <c r="BF171" s="146">
        <f>IF(N171="znížená",J171,0)</f>
        <v>0</v>
      </c>
      <c r="BG171" s="146">
        <f>IF(N171="zákl. prenesená",J171,0)</f>
        <v>0</v>
      </c>
      <c r="BH171" s="146">
        <f>IF(N171="zníž. prenesená",J171,0)</f>
        <v>0</v>
      </c>
      <c r="BI171" s="146">
        <f>IF(N171="nulová",J171,0)</f>
        <v>0</v>
      </c>
      <c r="BJ171" s="13" t="s">
        <v>130</v>
      </c>
      <c r="BK171" s="146">
        <f>ROUND(I171*H171,2)</f>
        <v>0</v>
      </c>
      <c r="BL171" s="13" t="s">
        <v>129</v>
      </c>
      <c r="BM171" s="145" t="s">
        <v>233</v>
      </c>
    </row>
    <row r="172" spans="2:65" s="1" customFormat="1" ht="16.5" customHeight="1">
      <c r="B172" s="132"/>
      <c r="C172" s="133" t="s">
        <v>179</v>
      </c>
      <c r="D172" s="133" t="s">
        <v>125</v>
      </c>
      <c r="E172" s="134" t="s">
        <v>234</v>
      </c>
      <c r="F172" s="135" t="s">
        <v>235</v>
      </c>
      <c r="G172" s="136" t="s">
        <v>128</v>
      </c>
      <c r="H172" s="137">
        <v>8</v>
      </c>
      <c r="I172" s="138"/>
      <c r="J172" s="139">
        <f>ROUND(I172*H172,2)</f>
        <v>0</v>
      </c>
      <c r="K172" s="140"/>
      <c r="L172" s="28"/>
      <c r="M172" s="141" t="s">
        <v>1</v>
      </c>
      <c r="N172" s="142" t="s">
        <v>37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129</v>
      </c>
      <c r="AT172" s="145" t="s">
        <v>125</v>
      </c>
      <c r="AU172" s="145" t="s">
        <v>130</v>
      </c>
      <c r="AY172" s="13" t="s">
        <v>122</v>
      </c>
      <c r="BE172" s="146">
        <f>IF(N172="základná",J172,0)</f>
        <v>0</v>
      </c>
      <c r="BF172" s="146">
        <f>IF(N172="znížená",J172,0)</f>
        <v>0</v>
      </c>
      <c r="BG172" s="146">
        <f>IF(N172="zákl. prenesená",J172,0)</f>
        <v>0</v>
      </c>
      <c r="BH172" s="146">
        <f>IF(N172="zníž. prenesená",J172,0)</f>
        <v>0</v>
      </c>
      <c r="BI172" s="146">
        <f>IF(N172="nulová",J172,0)</f>
        <v>0</v>
      </c>
      <c r="BJ172" s="13" t="s">
        <v>130</v>
      </c>
      <c r="BK172" s="146">
        <f>ROUND(I172*H172,2)</f>
        <v>0</v>
      </c>
      <c r="BL172" s="13" t="s">
        <v>129</v>
      </c>
      <c r="BM172" s="145" t="s">
        <v>236</v>
      </c>
    </row>
    <row r="173" spans="2:65" s="11" customFormat="1" ht="22.95" customHeight="1">
      <c r="B173" s="121"/>
      <c r="D173" s="122" t="s">
        <v>70</v>
      </c>
      <c r="E173" s="130" t="s">
        <v>237</v>
      </c>
      <c r="F173" s="130" t="s">
        <v>238</v>
      </c>
      <c r="I173" s="124"/>
      <c r="J173" s="131">
        <f>BK173</f>
        <v>0</v>
      </c>
      <c r="L173" s="121"/>
      <c r="M173" s="125"/>
      <c r="P173" s="126">
        <f>P174</f>
        <v>0</v>
      </c>
      <c r="R173" s="126">
        <f>R174</f>
        <v>0</v>
      </c>
      <c r="T173" s="127">
        <f>T174</f>
        <v>0</v>
      </c>
      <c r="AR173" s="122" t="s">
        <v>79</v>
      </c>
      <c r="AT173" s="128" t="s">
        <v>70</v>
      </c>
      <c r="AU173" s="128" t="s">
        <v>79</v>
      </c>
      <c r="AY173" s="122" t="s">
        <v>122</v>
      </c>
      <c r="BK173" s="129">
        <f>BK174</f>
        <v>0</v>
      </c>
    </row>
    <row r="174" spans="2:65" s="1" customFormat="1" ht="24.15" customHeight="1">
      <c r="B174" s="132"/>
      <c r="C174" s="133" t="s">
        <v>239</v>
      </c>
      <c r="D174" s="133" t="s">
        <v>125</v>
      </c>
      <c r="E174" s="134" t="s">
        <v>240</v>
      </c>
      <c r="F174" s="135" t="s">
        <v>241</v>
      </c>
      <c r="G174" s="136" t="s">
        <v>218</v>
      </c>
      <c r="H174" s="137">
        <v>25.407</v>
      </c>
      <c r="I174" s="138"/>
      <c r="J174" s="139">
        <f>ROUND(I174*H174,2)</f>
        <v>0</v>
      </c>
      <c r="K174" s="140"/>
      <c r="L174" s="28"/>
      <c r="M174" s="141" t="s">
        <v>1</v>
      </c>
      <c r="N174" s="142" t="s">
        <v>37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129</v>
      </c>
      <c r="AT174" s="145" t="s">
        <v>125</v>
      </c>
      <c r="AU174" s="145" t="s">
        <v>130</v>
      </c>
      <c r="AY174" s="13" t="s">
        <v>122</v>
      </c>
      <c r="BE174" s="146">
        <f>IF(N174="základná",J174,0)</f>
        <v>0</v>
      </c>
      <c r="BF174" s="146">
        <f>IF(N174="znížená",J174,0)</f>
        <v>0</v>
      </c>
      <c r="BG174" s="146">
        <f>IF(N174="zákl. prenesená",J174,0)</f>
        <v>0</v>
      </c>
      <c r="BH174" s="146">
        <f>IF(N174="zníž. prenesená",J174,0)</f>
        <v>0</v>
      </c>
      <c r="BI174" s="146">
        <f>IF(N174="nulová",J174,0)</f>
        <v>0</v>
      </c>
      <c r="BJ174" s="13" t="s">
        <v>130</v>
      </c>
      <c r="BK174" s="146">
        <f>ROUND(I174*H174,2)</f>
        <v>0</v>
      </c>
      <c r="BL174" s="13" t="s">
        <v>129</v>
      </c>
      <c r="BM174" s="145" t="s">
        <v>242</v>
      </c>
    </row>
    <row r="175" spans="2:65" s="11" customFormat="1" ht="25.95" customHeight="1">
      <c r="B175" s="121"/>
      <c r="D175" s="122" t="s">
        <v>70</v>
      </c>
      <c r="E175" s="123" t="s">
        <v>243</v>
      </c>
      <c r="F175" s="123" t="s">
        <v>244</v>
      </c>
      <c r="I175" s="124"/>
      <c r="J175" s="111">
        <f>BK175</f>
        <v>0</v>
      </c>
      <c r="L175" s="121"/>
      <c r="M175" s="125"/>
      <c r="P175" s="126">
        <f>P176+P180+P188+P199+P203+P210+P221+P226+P243+P247+P253+P257</f>
        <v>0</v>
      </c>
      <c r="R175" s="126">
        <f>R176+R180+R188+R199+R203+R210+R221+R226+R243+R247+R253+R257</f>
        <v>0</v>
      </c>
      <c r="T175" s="127">
        <f>T176+T180+T188+T199+T203+T210+T221+T226+T243+T247+T253+T257</f>
        <v>0</v>
      </c>
      <c r="AR175" s="122" t="s">
        <v>130</v>
      </c>
      <c r="AT175" s="128" t="s">
        <v>70</v>
      </c>
      <c r="AU175" s="128" t="s">
        <v>71</v>
      </c>
      <c r="AY175" s="122" t="s">
        <v>122</v>
      </c>
      <c r="BK175" s="129">
        <f>BK176+BK180+BK188+BK199+BK203+BK210+BK221+BK226+BK243+BK247+BK253+BK257</f>
        <v>0</v>
      </c>
    </row>
    <row r="176" spans="2:65" s="11" customFormat="1" ht="22.95" customHeight="1">
      <c r="B176" s="121"/>
      <c r="D176" s="122" t="s">
        <v>70</v>
      </c>
      <c r="E176" s="130" t="s">
        <v>245</v>
      </c>
      <c r="F176" s="130" t="s">
        <v>246</v>
      </c>
      <c r="I176" s="124"/>
      <c r="J176" s="131">
        <f>BK176</f>
        <v>0</v>
      </c>
      <c r="L176" s="121"/>
      <c r="M176" s="125"/>
      <c r="P176" s="126">
        <f>SUM(P177:P179)</f>
        <v>0</v>
      </c>
      <c r="R176" s="126">
        <f>SUM(R177:R179)</f>
        <v>0</v>
      </c>
      <c r="T176" s="127">
        <f>SUM(T177:T179)</f>
        <v>0</v>
      </c>
      <c r="AR176" s="122" t="s">
        <v>130</v>
      </c>
      <c r="AT176" s="128" t="s">
        <v>70</v>
      </c>
      <c r="AU176" s="128" t="s">
        <v>79</v>
      </c>
      <c r="AY176" s="122" t="s">
        <v>122</v>
      </c>
      <c r="BK176" s="129">
        <f>SUM(BK177:BK179)</f>
        <v>0</v>
      </c>
    </row>
    <row r="177" spans="2:65" s="1" customFormat="1" ht="24.15" customHeight="1">
      <c r="B177" s="132"/>
      <c r="C177" s="133" t="s">
        <v>182</v>
      </c>
      <c r="D177" s="133" t="s">
        <v>125</v>
      </c>
      <c r="E177" s="134" t="s">
        <v>247</v>
      </c>
      <c r="F177" s="135" t="s">
        <v>248</v>
      </c>
      <c r="G177" s="136" t="s">
        <v>136</v>
      </c>
      <c r="H177" s="137">
        <v>121.2</v>
      </c>
      <c r="I177" s="138"/>
      <c r="J177" s="139">
        <f>ROUND(I177*H177,2)</f>
        <v>0</v>
      </c>
      <c r="K177" s="140"/>
      <c r="L177" s="28"/>
      <c r="M177" s="141" t="s">
        <v>1</v>
      </c>
      <c r="N177" s="142" t="s">
        <v>37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155</v>
      </c>
      <c r="AT177" s="145" t="s">
        <v>125</v>
      </c>
      <c r="AU177" s="145" t="s">
        <v>130</v>
      </c>
      <c r="AY177" s="13" t="s">
        <v>122</v>
      </c>
      <c r="BE177" s="146">
        <f>IF(N177="základná",J177,0)</f>
        <v>0</v>
      </c>
      <c r="BF177" s="146">
        <f>IF(N177="znížená",J177,0)</f>
        <v>0</v>
      </c>
      <c r="BG177" s="146">
        <f>IF(N177="zákl. prenesená",J177,0)</f>
        <v>0</v>
      </c>
      <c r="BH177" s="146">
        <f>IF(N177="zníž. prenesená",J177,0)</f>
        <v>0</v>
      </c>
      <c r="BI177" s="146">
        <f>IF(N177="nulová",J177,0)</f>
        <v>0</v>
      </c>
      <c r="BJ177" s="13" t="s">
        <v>130</v>
      </c>
      <c r="BK177" s="146">
        <f>ROUND(I177*H177,2)</f>
        <v>0</v>
      </c>
      <c r="BL177" s="13" t="s">
        <v>155</v>
      </c>
      <c r="BM177" s="145" t="s">
        <v>249</v>
      </c>
    </row>
    <row r="178" spans="2:65" s="1" customFormat="1" ht="24.15" customHeight="1">
      <c r="B178" s="132"/>
      <c r="C178" s="133" t="s">
        <v>250</v>
      </c>
      <c r="D178" s="133" t="s">
        <v>125</v>
      </c>
      <c r="E178" s="134" t="s">
        <v>251</v>
      </c>
      <c r="F178" s="135" t="s">
        <v>252</v>
      </c>
      <c r="G178" s="136" t="s">
        <v>136</v>
      </c>
      <c r="H178" s="137">
        <v>10.32</v>
      </c>
      <c r="I178" s="138"/>
      <c r="J178" s="139">
        <f>ROUND(I178*H178,2)</f>
        <v>0</v>
      </c>
      <c r="K178" s="140"/>
      <c r="L178" s="28"/>
      <c r="M178" s="141" t="s">
        <v>1</v>
      </c>
      <c r="N178" s="142" t="s">
        <v>37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155</v>
      </c>
      <c r="AT178" s="145" t="s">
        <v>125</v>
      </c>
      <c r="AU178" s="145" t="s">
        <v>130</v>
      </c>
      <c r="AY178" s="13" t="s">
        <v>122</v>
      </c>
      <c r="BE178" s="146">
        <f>IF(N178="základná",J178,0)</f>
        <v>0</v>
      </c>
      <c r="BF178" s="146">
        <f>IF(N178="znížená",J178,0)</f>
        <v>0</v>
      </c>
      <c r="BG178" s="146">
        <f>IF(N178="zákl. prenesená",J178,0)</f>
        <v>0</v>
      </c>
      <c r="BH178" s="146">
        <f>IF(N178="zníž. prenesená",J178,0)</f>
        <v>0</v>
      </c>
      <c r="BI178" s="146">
        <f>IF(N178="nulová",J178,0)</f>
        <v>0</v>
      </c>
      <c r="BJ178" s="13" t="s">
        <v>130</v>
      </c>
      <c r="BK178" s="146">
        <f>ROUND(I178*H178,2)</f>
        <v>0</v>
      </c>
      <c r="BL178" s="13" t="s">
        <v>155</v>
      </c>
      <c r="BM178" s="145" t="s">
        <v>253</v>
      </c>
    </row>
    <row r="179" spans="2:65" s="1" customFormat="1" ht="24.15" customHeight="1">
      <c r="B179" s="132"/>
      <c r="C179" s="133" t="s">
        <v>186</v>
      </c>
      <c r="D179" s="133" t="s">
        <v>125</v>
      </c>
      <c r="E179" s="134" t="s">
        <v>254</v>
      </c>
      <c r="F179" s="135" t="s">
        <v>255</v>
      </c>
      <c r="G179" s="136" t="s">
        <v>256</v>
      </c>
      <c r="H179" s="138"/>
      <c r="I179" s="138"/>
      <c r="J179" s="139">
        <f>ROUND(I179*H179,2)</f>
        <v>0</v>
      </c>
      <c r="K179" s="140"/>
      <c r="L179" s="28"/>
      <c r="M179" s="141" t="s">
        <v>1</v>
      </c>
      <c r="N179" s="142" t="s">
        <v>37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155</v>
      </c>
      <c r="AT179" s="145" t="s">
        <v>125</v>
      </c>
      <c r="AU179" s="145" t="s">
        <v>130</v>
      </c>
      <c r="AY179" s="13" t="s">
        <v>122</v>
      </c>
      <c r="BE179" s="146">
        <f>IF(N179="základná",J179,0)</f>
        <v>0</v>
      </c>
      <c r="BF179" s="146">
        <f>IF(N179="znížená",J179,0)</f>
        <v>0</v>
      </c>
      <c r="BG179" s="146">
        <f>IF(N179="zákl. prenesená",J179,0)</f>
        <v>0</v>
      </c>
      <c r="BH179" s="146">
        <f>IF(N179="zníž. prenesená",J179,0)</f>
        <v>0</v>
      </c>
      <c r="BI179" s="146">
        <f>IF(N179="nulová",J179,0)</f>
        <v>0</v>
      </c>
      <c r="BJ179" s="13" t="s">
        <v>130</v>
      </c>
      <c r="BK179" s="146">
        <f>ROUND(I179*H179,2)</f>
        <v>0</v>
      </c>
      <c r="BL179" s="13" t="s">
        <v>155</v>
      </c>
      <c r="BM179" s="145" t="s">
        <v>257</v>
      </c>
    </row>
    <row r="180" spans="2:65" s="11" customFormat="1" ht="22.95" customHeight="1">
      <c r="B180" s="121"/>
      <c r="D180" s="122" t="s">
        <v>70</v>
      </c>
      <c r="E180" s="130" t="s">
        <v>258</v>
      </c>
      <c r="F180" s="130" t="s">
        <v>259</v>
      </c>
      <c r="I180" s="124"/>
      <c r="J180" s="131">
        <f>BK180</f>
        <v>0</v>
      </c>
      <c r="L180" s="121"/>
      <c r="M180" s="125"/>
      <c r="P180" s="126">
        <f>SUM(P181:P187)</f>
        <v>0</v>
      </c>
      <c r="R180" s="126">
        <f>SUM(R181:R187)</f>
        <v>0</v>
      </c>
      <c r="T180" s="127">
        <f>SUM(T181:T187)</f>
        <v>0</v>
      </c>
      <c r="AR180" s="122" t="s">
        <v>130</v>
      </c>
      <c r="AT180" s="128" t="s">
        <v>70</v>
      </c>
      <c r="AU180" s="128" t="s">
        <v>79</v>
      </c>
      <c r="AY180" s="122" t="s">
        <v>122</v>
      </c>
      <c r="BK180" s="129">
        <f>SUM(BK181:BK187)</f>
        <v>0</v>
      </c>
    </row>
    <row r="181" spans="2:65" s="1" customFormat="1" ht="16.5" customHeight="1">
      <c r="B181" s="132"/>
      <c r="C181" s="133" t="s">
        <v>260</v>
      </c>
      <c r="D181" s="133" t="s">
        <v>125</v>
      </c>
      <c r="E181" s="134" t="s">
        <v>261</v>
      </c>
      <c r="F181" s="135" t="s">
        <v>262</v>
      </c>
      <c r="G181" s="136" t="s">
        <v>136</v>
      </c>
      <c r="H181" s="137">
        <v>94.8</v>
      </c>
      <c r="I181" s="138"/>
      <c r="J181" s="139">
        <f t="shared" ref="J181:J187" si="20">ROUND(I181*H181,2)</f>
        <v>0</v>
      </c>
      <c r="K181" s="140"/>
      <c r="L181" s="28"/>
      <c r="M181" s="141" t="s">
        <v>1</v>
      </c>
      <c r="N181" s="142" t="s">
        <v>37</v>
      </c>
      <c r="P181" s="143">
        <f t="shared" ref="P181:P187" si="21">O181*H181</f>
        <v>0</v>
      </c>
      <c r="Q181" s="143">
        <v>0</v>
      </c>
      <c r="R181" s="143">
        <f t="shared" ref="R181:R187" si="22">Q181*H181</f>
        <v>0</v>
      </c>
      <c r="S181" s="143">
        <v>0</v>
      </c>
      <c r="T181" s="144">
        <f t="shared" ref="T181:T187" si="23">S181*H181</f>
        <v>0</v>
      </c>
      <c r="AR181" s="145" t="s">
        <v>155</v>
      </c>
      <c r="AT181" s="145" t="s">
        <v>125</v>
      </c>
      <c r="AU181" s="145" t="s">
        <v>130</v>
      </c>
      <c r="AY181" s="13" t="s">
        <v>122</v>
      </c>
      <c r="BE181" s="146">
        <f t="shared" ref="BE181:BE187" si="24">IF(N181="základná",J181,0)</f>
        <v>0</v>
      </c>
      <c r="BF181" s="146">
        <f t="shared" ref="BF181:BF187" si="25">IF(N181="znížená",J181,0)</f>
        <v>0</v>
      </c>
      <c r="BG181" s="146">
        <f t="shared" ref="BG181:BG187" si="26">IF(N181="zákl. prenesená",J181,0)</f>
        <v>0</v>
      </c>
      <c r="BH181" s="146">
        <f t="shared" ref="BH181:BH187" si="27">IF(N181="zníž. prenesená",J181,0)</f>
        <v>0</v>
      </c>
      <c r="BI181" s="146">
        <f t="shared" ref="BI181:BI187" si="28">IF(N181="nulová",J181,0)</f>
        <v>0</v>
      </c>
      <c r="BJ181" s="13" t="s">
        <v>130</v>
      </c>
      <c r="BK181" s="146">
        <f t="shared" ref="BK181:BK187" si="29">ROUND(I181*H181,2)</f>
        <v>0</v>
      </c>
      <c r="BL181" s="13" t="s">
        <v>155</v>
      </c>
      <c r="BM181" s="145" t="s">
        <v>263</v>
      </c>
    </row>
    <row r="182" spans="2:65" s="1" customFormat="1" ht="37.950000000000003" customHeight="1">
      <c r="B182" s="132"/>
      <c r="C182" s="151" t="s">
        <v>189</v>
      </c>
      <c r="D182" s="151" t="s">
        <v>264</v>
      </c>
      <c r="E182" s="152" t="s">
        <v>265</v>
      </c>
      <c r="F182" s="153" t="s">
        <v>266</v>
      </c>
      <c r="G182" s="154" t="s">
        <v>136</v>
      </c>
      <c r="H182" s="155">
        <v>109.02</v>
      </c>
      <c r="I182" s="156"/>
      <c r="J182" s="157">
        <f t="shared" si="20"/>
        <v>0</v>
      </c>
      <c r="K182" s="158"/>
      <c r="L182" s="159"/>
      <c r="M182" s="160" t="s">
        <v>1</v>
      </c>
      <c r="N182" s="161" t="s">
        <v>37</v>
      </c>
      <c r="P182" s="143">
        <f t="shared" si="21"/>
        <v>0</v>
      </c>
      <c r="Q182" s="143">
        <v>0</v>
      </c>
      <c r="R182" s="143">
        <f t="shared" si="22"/>
        <v>0</v>
      </c>
      <c r="S182" s="143">
        <v>0</v>
      </c>
      <c r="T182" s="144">
        <f t="shared" si="23"/>
        <v>0</v>
      </c>
      <c r="AR182" s="145" t="s">
        <v>182</v>
      </c>
      <c r="AT182" s="145" t="s">
        <v>264</v>
      </c>
      <c r="AU182" s="145" t="s">
        <v>130</v>
      </c>
      <c r="AY182" s="13" t="s">
        <v>122</v>
      </c>
      <c r="BE182" s="146">
        <f t="shared" si="24"/>
        <v>0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3" t="s">
        <v>130</v>
      </c>
      <c r="BK182" s="146">
        <f t="shared" si="29"/>
        <v>0</v>
      </c>
      <c r="BL182" s="13" t="s">
        <v>155</v>
      </c>
      <c r="BM182" s="145" t="s">
        <v>267</v>
      </c>
    </row>
    <row r="183" spans="2:65" s="1" customFormat="1" ht="16.5" customHeight="1">
      <c r="B183" s="132"/>
      <c r="C183" s="133" t="s">
        <v>268</v>
      </c>
      <c r="D183" s="133" t="s">
        <v>125</v>
      </c>
      <c r="E183" s="134" t="s">
        <v>269</v>
      </c>
      <c r="F183" s="135" t="s">
        <v>270</v>
      </c>
      <c r="G183" s="136" t="s">
        <v>136</v>
      </c>
      <c r="H183" s="137">
        <v>94.8</v>
      </c>
      <c r="I183" s="138"/>
      <c r="J183" s="139">
        <f t="shared" si="20"/>
        <v>0</v>
      </c>
      <c r="K183" s="140"/>
      <c r="L183" s="28"/>
      <c r="M183" s="141" t="s">
        <v>1</v>
      </c>
      <c r="N183" s="142" t="s">
        <v>37</v>
      </c>
      <c r="P183" s="143">
        <f t="shared" si="21"/>
        <v>0</v>
      </c>
      <c r="Q183" s="143">
        <v>0</v>
      </c>
      <c r="R183" s="143">
        <f t="shared" si="22"/>
        <v>0</v>
      </c>
      <c r="S183" s="143">
        <v>0</v>
      </c>
      <c r="T183" s="144">
        <f t="shared" si="23"/>
        <v>0</v>
      </c>
      <c r="AR183" s="145" t="s">
        <v>155</v>
      </c>
      <c r="AT183" s="145" t="s">
        <v>125</v>
      </c>
      <c r="AU183" s="145" t="s">
        <v>130</v>
      </c>
      <c r="AY183" s="13" t="s">
        <v>122</v>
      </c>
      <c r="BE183" s="146">
        <f t="shared" si="24"/>
        <v>0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3" t="s">
        <v>130</v>
      </c>
      <c r="BK183" s="146">
        <f t="shared" si="29"/>
        <v>0</v>
      </c>
      <c r="BL183" s="13" t="s">
        <v>155</v>
      </c>
      <c r="BM183" s="145" t="s">
        <v>271</v>
      </c>
    </row>
    <row r="184" spans="2:65" s="1" customFormat="1" ht="21.75" customHeight="1">
      <c r="B184" s="132"/>
      <c r="C184" s="151" t="s">
        <v>193</v>
      </c>
      <c r="D184" s="151" t="s">
        <v>264</v>
      </c>
      <c r="E184" s="152" t="s">
        <v>272</v>
      </c>
      <c r="F184" s="153" t="s">
        <v>273</v>
      </c>
      <c r="G184" s="154" t="s">
        <v>136</v>
      </c>
      <c r="H184" s="155">
        <v>96.695999999999998</v>
      </c>
      <c r="I184" s="156"/>
      <c r="J184" s="157">
        <f t="shared" si="20"/>
        <v>0</v>
      </c>
      <c r="K184" s="158"/>
      <c r="L184" s="159"/>
      <c r="M184" s="160" t="s">
        <v>1</v>
      </c>
      <c r="N184" s="161" t="s">
        <v>37</v>
      </c>
      <c r="P184" s="143">
        <f t="shared" si="21"/>
        <v>0</v>
      </c>
      <c r="Q184" s="143">
        <v>0</v>
      </c>
      <c r="R184" s="143">
        <f t="shared" si="22"/>
        <v>0</v>
      </c>
      <c r="S184" s="143">
        <v>0</v>
      </c>
      <c r="T184" s="144">
        <f t="shared" si="23"/>
        <v>0</v>
      </c>
      <c r="AR184" s="145" t="s">
        <v>182</v>
      </c>
      <c r="AT184" s="145" t="s">
        <v>264</v>
      </c>
      <c r="AU184" s="145" t="s">
        <v>130</v>
      </c>
      <c r="AY184" s="13" t="s">
        <v>122</v>
      </c>
      <c r="BE184" s="146">
        <f t="shared" si="24"/>
        <v>0</v>
      </c>
      <c r="BF184" s="146">
        <f t="shared" si="25"/>
        <v>0</v>
      </c>
      <c r="BG184" s="146">
        <f t="shared" si="26"/>
        <v>0</v>
      </c>
      <c r="BH184" s="146">
        <f t="shared" si="27"/>
        <v>0</v>
      </c>
      <c r="BI184" s="146">
        <f t="shared" si="28"/>
        <v>0</v>
      </c>
      <c r="BJ184" s="13" t="s">
        <v>130</v>
      </c>
      <c r="BK184" s="146">
        <f t="shared" si="29"/>
        <v>0</v>
      </c>
      <c r="BL184" s="13" t="s">
        <v>155</v>
      </c>
      <c r="BM184" s="145" t="s">
        <v>274</v>
      </c>
    </row>
    <row r="185" spans="2:65" s="1" customFormat="1" ht="37.950000000000003" customHeight="1">
      <c r="B185" s="132"/>
      <c r="C185" s="133" t="s">
        <v>275</v>
      </c>
      <c r="D185" s="133" t="s">
        <v>125</v>
      </c>
      <c r="E185" s="134" t="s">
        <v>276</v>
      </c>
      <c r="F185" s="135" t="s">
        <v>277</v>
      </c>
      <c r="G185" s="136" t="s">
        <v>136</v>
      </c>
      <c r="H185" s="137">
        <v>206.55</v>
      </c>
      <c r="I185" s="138"/>
      <c r="J185" s="139">
        <f t="shared" si="20"/>
        <v>0</v>
      </c>
      <c r="K185" s="140"/>
      <c r="L185" s="28"/>
      <c r="M185" s="141" t="s">
        <v>1</v>
      </c>
      <c r="N185" s="142" t="s">
        <v>37</v>
      </c>
      <c r="P185" s="143">
        <f t="shared" si="21"/>
        <v>0</v>
      </c>
      <c r="Q185" s="143">
        <v>0</v>
      </c>
      <c r="R185" s="143">
        <f t="shared" si="22"/>
        <v>0</v>
      </c>
      <c r="S185" s="143">
        <v>0</v>
      </c>
      <c r="T185" s="144">
        <f t="shared" si="23"/>
        <v>0</v>
      </c>
      <c r="AR185" s="145" t="s">
        <v>155</v>
      </c>
      <c r="AT185" s="145" t="s">
        <v>125</v>
      </c>
      <c r="AU185" s="145" t="s">
        <v>130</v>
      </c>
      <c r="AY185" s="13" t="s">
        <v>122</v>
      </c>
      <c r="BE185" s="146">
        <f t="shared" si="24"/>
        <v>0</v>
      </c>
      <c r="BF185" s="146">
        <f t="shared" si="25"/>
        <v>0</v>
      </c>
      <c r="BG185" s="146">
        <f t="shared" si="26"/>
        <v>0</v>
      </c>
      <c r="BH185" s="146">
        <f t="shared" si="27"/>
        <v>0</v>
      </c>
      <c r="BI185" s="146">
        <f t="shared" si="28"/>
        <v>0</v>
      </c>
      <c r="BJ185" s="13" t="s">
        <v>130</v>
      </c>
      <c r="BK185" s="146">
        <f t="shared" si="29"/>
        <v>0</v>
      </c>
      <c r="BL185" s="13" t="s">
        <v>155</v>
      </c>
      <c r="BM185" s="145" t="s">
        <v>278</v>
      </c>
    </row>
    <row r="186" spans="2:65" s="1" customFormat="1" ht="21.75" customHeight="1">
      <c r="B186" s="132"/>
      <c r="C186" s="151" t="s">
        <v>196</v>
      </c>
      <c r="D186" s="151" t="s">
        <v>264</v>
      </c>
      <c r="E186" s="152" t="s">
        <v>279</v>
      </c>
      <c r="F186" s="153" t="s">
        <v>280</v>
      </c>
      <c r="G186" s="154" t="s">
        <v>136</v>
      </c>
      <c r="H186" s="155">
        <v>210.68100000000001</v>
      </c>
      <c r="I186" s="156"/>
      <c r="J186" s="157">
        <f t="shared" si="20"/>
        <v>0</v>
      </c>
      <c r="K186" s="158"/>
      <c r="L186" s="159"/>
      <c r="M186" s="160" t="s">
        <v>1</v>
      </c>
      <c r="N186" s="161" t="s">
        <v>37</v>
      </c>
      <c r="P186" s="143">
        <f t="shared" si="21"/>
        <v>0</v>
      </c>
      <c r="Q186" s="143">
        <v>0</v>
      </c>
      <c r="R186" s="143">
        <f t="shared" si="22"/>
        <v>0</v>
      </c>
      <c r="S186" s="143">
        <v>0</v>
      </c>
      <c r="T186" s="144">
        <f t="shared" si="23"/>
        <v>0</v>
      </c>
      <c r="AR186" s="145" t="s">
        <v>182</v>
      </c>
      <c r="AT186" s="145" t="s">
        <v>264</v>
      </c>
      <c r="AU186" s="145" t="s">
        <v>130</v>
      </c>
      <c r="AY186" s="13" t="s">
        <v>122</v>
      </c>
      <c r="BE186" s="146">
        <f t="shared" si="24"/>
        <v>0</v>
      </c>
      <c r="BF186" s="146">
        <f t="shared" si="25"/>
        <v>0</v>
      </c>
      <c r="BG186" s="146">
        <f t="shared" si="26"/>
        <v>0</v>
      </c>
      <c r="BH186" s="146">
        <f t="shared" si="27"/>
        <v>0</v>
      </c>
      <c r="BI186" s="146">
        <f t="shared" si="28"/>
        <v>0</v>
      </c>
      <c r="BJ186" s="13" t="s">
        <v>130</v>
      </c>
      <c r="BK186" s="146">
        <f t="shared" si="29"/>
        <v>0</v>
      </c>
      <c r="BL186" s="13" t="s">
        <v>155</v>
      </c>
      <c r="BM186" s="145" t="s">
        <v>281</v>
      </c>
    </row>
    <row r="187" spans="2:65" s="1" customFormat="1" ht="24.15" customHeight="1">
      <c r="B187" s="132"/>
      <c r="C187" s="133" t="s">
        <v>282</v>
      </c>
      <c r="D187" s="133" t="s">
        <v>125</v>
      </c>
      <c r="E187" s="134" t="s">
        <v>283</v>
      </c>
      <c r="F187" s="135" t="s">
        <v>284</v>
      </c>
      <c r="G187" s="136" t="s">
        <v>256</v>
      </c>
      <c r="H187" s="138"/>
      <c r="I187" s="138"/>
      <c r="J187" s="139">
        <f t="shared" si="20"/>
        <v>0</v>
      </c>
      <c r="K187" s="140"/>
      <c r="L187" s="28"/>
      <c r="M187" s="141" t="s">
        <v>1</v>
      </c>
      <c r="N187" s="142" t="s">
        <v>37</v>
      </c>
      <c r="P187" s="143">
        <f t="shared" si="21"/>
        <v>0</v>
      </c>
      <c r="Q187" s="143">
        <v>0</v>
      </c>
      <c r="R187" s="143">
        <f t="shared" si="22"/>
        <v>0</v>
      </c>
      <c r="S187" s="143">
        <v>0</v>
      </c>
      <c r="T187" s="144">
        <f t="shared" si="23"/>
        <v>0</v>
      </c>
      <c r="AR187" s="145" t="s">
        <v>155</v>
      </c>
      <c r="AT187" s="145" t="s">
        <v>125</v>
      </c>
      <c r="AU187" s="145" t="s">
        <v>130</v>
      </c>
      <c r="AY187" s="13" t="s">
        <v>122</v>
      </c>
      <c r="BE187" s="146">
        <f t="shared" si="24"/>
        <v>0</v>
      </c>
      <c r="BF187" s="146">
        <f t="shared" si="25"/>
        <v>0</v>
      </c>
      <c r="BG187" s="146">
        <f t="shared" si="26"/>
        <v>0</v>
      </c>
      <c r="BH187" s="146">
        <f t="shared" si="27"/>
        <v>0</v>
      </c>
      <c r="BI187" s="146">
        <f t="shared" si="28"/>
        <v>0</v>
      </c>
      <c r="BJ187" s="13" t="s">
        <v>130</v>
      </c>
      <c r="BK187" s="146">
        <f t="shared" si="29"/>
        <v>0</v>
      </c>
      <c r="BL187" s="13" t="s">
        <v>155</v>
      </c>
      <c r="BM187" s="145" t="s">
        <v>285</v>
      </c>
    </row>
    <row r="188" spans="2:65" s="11" customFormat="1" ht="22.95" customHeight="1">
      <c r="B188" s="121"/>
      <c r="D188" s="122" t="s">
        <v>70</v>
      </c>
      <c r="E188" s="130" t="s">
        <v>286</v>
      </c>
      <c r="F188" s="130" t="s">
        <v>287</v>
      </c>
      <c r="I188" s="124"/>
      <c r="J188" s="131">
        <f>BK188</f>
        <v>0</v>
      </c>
      <c r="L188" s="121"/>
      <c r="M188" s="125"/>
      <c r="P188" s="126">
        <f>SUM(P189:P198)</f>
        <v>0</v>
      </c>
      <c r="R188" s="126">
        <f>SUM(R189:R198)</f>
        <v>0</v>
      </c>
      <c r="T188" s="127">
        <f>SUM(T189:T198)</f>
        <v>0</v>
      </c>
      <c r="AR188" s="122" t="s">
        <v>130</v>
      </c>
      <c r="AT188" s="128" t="s">
        <v>70</v>
      </c>
      <c r="AU188" s="128" t="s">
        <v>79</v>
      </c>
      <c r="AY188" s="122" t="s">
        <v>122</v>
      </c>
      <c r="BK188" s="129">
        <f>SUM(BK189:BK198)</f>
        <v>0</v>
      </c>
    </row>
    <row r="189" spans="2:65" s="1" customFormat="1" ht="24.15" customHeight="1">
      <c r="B189" s="132"/>
      <c r="C189" s="133" t="s">
        <v>201</v>
      </c>
      <c r="D189" s="133" t="s">
        <v>125</v>
      </c>
      <c r="E189" s="134" t="s">
        <v>288</v>
      </c>
      <c r="F189" s="135" t="s">
        <v>289</v>
      </c>
      <c r="G189" s="136" t="s">
        <v>133</v>
      </c>
      <c r="H189" s="137">
        <v>58.24</v>
      </c>
      <c r="I189" s="138"/>
      <c r="J189" s="139">
        <f t="shared" ref="J189:J198" si="30">ROUND(I189*H189,2)</f>
        <v>0</v>
      </c>
      <c r="K189" s="140"/>
      <c r="L189" s="28"/>
      <c r="M189" s="141" t="s">
        <v>1</v>
      </c>
      <c r="N189" s="142" t="s">
        <v>37</v>
      </c>
      <c r="P189" s="143">
        <f t="shared" ref="P189:P198" si="31">O189*H189</f>
        <v>0</v>
      </c>
      <c r="Q189" s="143">
        <v>0</v>
      </c>
      <c r="R189" s="143">
        <f t="shared" ref="R189:R198" si="32">Q189*H189</f>
        <v>0</v>
      </c>
      <c r="S189" s="143">
        <v>0</v>
      </c>
      <c r="T189" s="144">
        <f t="shared" ref="T189:T198" si="33">S189*H189</f>
        <v>0</v>
      </c>
      <c r="AR189" s="145" t="s">
        <v>155</v>
      </c>
      <c r="AT189" s="145" t="s">
        <v>125</v>
      </c>
      <c r="AU189" s="145" t="s">
        <v>130</v>
      </c>
      <c r="AY189" s="13" t="s">
        <v>122</v>
      </c>
      <c r="BE189" s="146">
        <f t="shared" ref="BE189:BE198" si="34">IF(N189="základná",J189,0)</f>
        <v>0</v>
      </c>
      <c r="BF189" s="146">
        <f t="shared" ref="BF189:BF198" si="35">IF(N189="znížená",J189,0)</f>
        <v>0</v>
      </c>
      <c r="BG189" s="146">
        <f t="shared" ref="BG189:BG198" si="36">IF(N189="zákl. prenesená",J189,0)</f>
        <v>0</v>
      </c>
      <c r="BH189" s="146">
        <f t="shared" ref="BH189:BH198" si="37">IF(N189="zníž. prenesená",J189,0)</f>
        <v>0</v>
      </c>
      <c r="BI189" s="146">
        <f t="shared" ref="BI189:BI198" si="38">IF(N189="nulová",J189,0)</f>
        <v>0</v>
      </c>
      <c r="BJ189" s="13" t="s">
        <v>130</v>
      </c>
      <c r="BK189" s="146">
        <f t="shared" ref="BK189:BK198" si="39">ROUND(I189*H189,2)</f>
        <v>0</v>
      </c>
      <c r="BL189" s="13" t="s">
        <v>155</v>
      </c>
      <c r="BM189" s="145" t="s">
        <v>290</v>
      </c>
    </row>
    <row r="190" spans="2:65" s="1" customFormat="1" ht="24.15" customHeight="1">
      <c r="B190" s="132"/>
      <c r="C190" s="151" t="s">
        <v>291</v>
      </c>
      <c r="D190" s="151" t="s">
        <v>264</v>
      </c>
      <c r="E190" s="152" t="s">
        <v>292</v>
      </c>
      <c r="F190" s="153" t="s">
        <v>293</v>
      </c>
      <c r="G190" s="154" t="s">
        <v>294</v>
      </c>
      <c r="H190" s="155">
        <v>0.96099999999999997</v>
      </c>
      <c r="I190" s="156"/>
      <c r="J190" s="157">
        <f t="shared" si="30"/>
        <v>0</v>
      </c>
      <c r="K190" s="158"/>
      <c r="L190" s="159"/>
      <c r="M190" s="160" t="s">
        <v>1</v>
      </c>
      <c r="N190" s="161" t="s">
        <v>37</v>
      </c>
      <c r="P190" s="143">
        <f t="shared" si="31"/>
        <v>0</v>
      </c>
      <c r="Q190" s="143">
        <v>0</v>
      </c>
      <c r="R190" s="143">
        <f t="shared" si="32"/>
        <v>0</v>
      </c>
      <c r="S190" s="143">
        <v>0</v>
      </c>
      <c r="T190" s="144">
        <f t="shared" si="33"/>
        <v>0</v>
      </c>
      <c r="AR190" s="145" t="s">
        <v>182</v>
      </c>
      <c r="AT190" s="145" t="s">
        <v>264</v>
      </c>
      <c r="AU190" s="145" t="s">
        <v>130</v>
      </c>
      <c r="AY190" s="13" t="s">
        <v>122</v>
      </c>
      <c r="BE190" s="146">
        <f t="shared" si="34"/>
        <v>0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3" t="s">
        <v>130</v>
      </c>
      <c r="BK190" s="146">
        <f t="shared" si="39"/>
        <v>0</v>
      </c>
      <c r="BL190" s="13" t="s">
        <v>155</v>
      </c>
      <c r="BM190" s="145" t="s">
        <v>295</v>
      </c>
    </row>
    <row r="191" spans="2:65" s="1" customFormat="1" ht="24.15" customHeight="1">
      <c r="B191" s="132"/>
      <c r="C191" s="133" t="s">
        <v>204</v>
      </c>
      <c r="D191" s="133" t="s">
        <v>125</v>
      </c>
      <c r="E191" s="134" t="s">
        <v>296</v>
      </c>
      <c r="F191" s="135" t="s">
        <v>297</v>
      </c>
      <c r="G191" s="136" t="s">
        <v>136</v>
      </c>
      <c r="H191" s="137">
        <v>206.55</v>
      </c>
      <c r="I191" s="138"/>
      <c r="J191" s="139">
        <f t="shared" si="30"/>
        <v>0</v>
      </c>
      <c r="K191" s="140"/>
      <c r="L191" s="28"/>
      <c r="M191" s="141" t="s">
        <v>1</v>
      </c>
      <c r="N191" s="142" t="s">
        <v>37</v>
      </c>
      <c r="P191" s="143">
        <f t="shared" si="31"/>
        <v>0</v>
      </c>
      <c r="Q191" s="143">
        <v>0</v>
      </c>
      <c r="R191" s="143">
        <f t="shared" si="32"/>
        <v>0</v>
      </c>
      <c r="S191" s="143">
        <v>0</v>
      </c>
      <c r="T191" s="144">
        <f t="shared" si="33"/>
        <v>0</v>
      </c>
      <c r="AR191" s="145" t="s">
        <v>155</v>
      </c>
      <c r="AT191" s="145" t="s">
        <v>125</v>
      </c>
      <c r="AU191" s="145" t="s">
        <v>130</v>
      </c>
      <c r="AY191" s="13" t="s">
        <v>122</v>
      </c>
      <c r="BE191" s="146">
        <f t="shared" si="34"/>
        <v>0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3" t="s">
        <v>130</v>
      </c>
      <c r="BK191" s="146">
        <f t="shared" si="39"/>
        <v>0</v>
      </c>
      <c r="BL191" s="13" t="s">
        <v>155</v>
      </c>
      <c r="BM191" s="145" t="s">
        <v>298</v>
      </c>
    </row>
    <row r="192" spans="2:65" s="1" customFormat="1" ht="24.15" customHeight="1">
      <c r="B192" s="132"/>
      <c r="C192" s="151" t="s">
        <v>299</v>
      </c>
      <c r="D192" s="151" t="s">
        <v>264</v>
      </c>
      <c r="E192" s="152" t="s">
        <v>300</v>
      </c>
      <c r="F192" s="153" t="s">
        <v>301</v>
      </c>
      <c r="G192" s="154" t="s">
        <v>294</v>
      </c>
      <c r="H192" s="155">
        <v>1.4870000000000001</v>
      </c>
      <c r="I192" s="156"/>
      <c r="J192" s="157">
        <f t="shared" si="30"/>
        <v>0</v>
      </c>
      <c r="K192" s="158"/>
      <c r="L192" s="159"/>
      <c r="M192" s="160" t="s">
        <v>1</v>
      </c>
      <c r="N192" s="161" t="s">
        <v>37</v>
      </c>
      <c r="P192" s="143">
        <f t="shared" si="31"/>
        <v>0</v>
      </c>
      <c r="Q192" s="143">
        <v>0</v>
      </c>
      <c r="R192" s="143">
        <f t="shared" si="32"/>
        <v>0</v>
      </c>
      <c r="S192" s="143">
        <v>0</v>
      </c>
      <c r="T192" s="144">
        <f t="shared" si="33"/>
        <v>0</v>
      </c>
      <c r="AR192" s="145" t="s">
        <v>182</v>
      </c>
      <c r="AT192" s="145" t="s">
        <v>264</v>
      </c>
      <c r="AU192" s="145" t="s">
        <v>130</v>
      </c>
      <c r="AY192" s="13" t="s">
        <v>122</v>
      </c>
      <c r="BE192" s="146">
        <f t="shared" si="34"/>
        <v>0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3" t="s">
        <v>130</v>
      </c>
      <c r="BK192" s="146">
        <f t="shared" si="39"/>
        <v>0</v>
      </c>
      <c r="BL192" s="13" t="s">
        <v>155</v>
      </c>
      <c r="BM192" s="145" t="s">
        <v>302</v>
      </c>
    </row>
    <row r="193" spans="2:65" s="1" customFormat="1" ht="16.5" customHeight="1">
      <c r="B193" s="132"/>
      <c r="C193" s="133" t="s">
        <v>208</v>
      </c>
      <c r="D193" s="133" t="s">
        <v>125</v>
      </c>
      <c r="E193" s="134" t="s">
        <v>303</v>
      </c>
      <c r="F193" s="135" t="s">
        <v>304</v>
      </c>
      <c r="G193" s="136" t="s">
        <v>133</v>
      </c>
      <c r="H193" s="137">
        <v>204</v>
      </c>
      <c r="I193" s="138"/>
      <c r="J193" s="139">
        <f t="shared" si="30"/>
        <v>0</v>
      </c>
      <c r="K193" s="140"/>
      <c r="L193" s="28"/>
      <c r="M193" s="141" t="s">
        <v>1</v>
      </c>
      <c r="N193" s="142" t="s">
        <v>37</v>
      </c>
      <c r="P193" s="143">
        <f t="shared" si="31"/>
        <v>0</v>
      </c>
      <c r="Q193" s="143">
        <v>0</v>
      </c>
      <c r="R193" s="143">
        <f t="shared" si="32"/>
        <v>0</v>
      </c>
      <c r="S193" s="143">
        <v>0</v>
      </c>
      <c r="T193" s="144">
        <f t="shared" si="33"/>
        <v>0</v>
      </c>
      <c r="AR193" s="145" t="s">
        <v>155</v>
      </c>
      <c r="AT193" s="145" t="s">
        <v>125</v>
      </c>
      <c r="AU193" s="145" t="s">
        <v>130</v>
      </c>
      <c r="AY193" s="13" t="s">
        <v>122</v>
      </c>
      <c r="BE193" s="146">
        <f t="shared" si="34"/>
        <v>0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3" t="s">
        <v>130</v>
      </c>
      <c r="BK193" s="146">
        <f t="shared" si="39"/>
        <v>0</v>
      </c>
      <c r="BL193" s="13" t="s">
        <v>155</v>
      </c>
      <c r="BM193" s="145" t="s">
        <v>305</v>
      </c>
    </row>
    <row r="194" spans="2:65" s="1" customFormat="1" ht="24.15" customHeight="1">
      <c r="B194" s="132"/>
      <c r="C194" s="151" t="s">
        <v>306</v>
      </c>
      <c r="D194" s="151" t="s">
        <v>264</v>
      </c>
      <c r="E194" s="152" t="s">
        <v>300</v>
      </c>
      <c r="F194" s="153" t="s">
        <v>301</v>
      </c>
      <c r="G194" s="154" t="s">
        <v>294</v>
      </c>
      <c r="H194" s="155">
        <v>0.55100000000000005</v>
      </c>
      <c r="I194" s="156"/>
      <c r="J194" s="157">
        <f t="shared" si="30"/>
        <v>0</v>
      </c>
      <c r="K194" s="158"/>
      <c r="L194" s="159"/>
      <c r="M194" s="160" t="s">
        <v>1</v>
      </c>
      <c r="N194" s="161" t="s">
        <v>37</v>
      </c>
      <c r="P194" s="143">
        <f t="shared" si="31"/>
        <v>0</v>
      </c>
      <c r="Q194" s="143">
        <v>0</v>
      </c>
      <c r="R194" s="143">
        <f t="shared" si="32"/>
        <v>0</v>
      </c>
      <c r="S194" s="143">
        <v>0</v>
      </c>
      <c r="T194" s="144">
        <f t="shared" si="33"/>
        <v>0</v>
      </c>
      <c r="AR194" s="145" t="s">
        <v>182</v>
      </c>
      <c r="AT194" s="145" t="s">
        <v>264</v>
      </c>
      <c r="AU194" s="145" t="s">
        <v>130</v>
      </c>
      <c r="AY194" s="13" t="s">
        <v>122</v>
      </c>
      <c r="BE194" s="146">
        <f t="shared" si="34"/>
        <v>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3" t="s">
        <v>130</v>
      </c>
      <c r="BK194" s="146">
        <f t="shared" si="39"/>
        <v>0</v>
      </c>
      <c r="BL194" s="13" t="s">
        <v>155</v>
      </c>
      <c r="BM194" s="145" t="s">
        <v>307</v>
      </c>
    </row>
    <row r="195" spans="2:65" s="1" customFormat="1" ht="33" customHeight="1">
      <c r="B195" s="132"/>
      <c r="C195" s="133" t="s">
        <v>211</v>
      </c>
      <c r="D195" s="133" t="s">
        <v>125</v>
      </c>
      <c r="E195" s="134" t="s">
        <v>308</v>
      </c>
      <c r="F195" s="135" t="s">
        <v>309</v>
      </c>
      <c r="G195" s="136" t="s">
        <v>133</v>
      </c>
      <c r="H195" s="137">
        <v>58.24</v>
      </c>
      <c r="I195" s="138"/>
      <c r="J195" s="139">
        <f t="shared" si="30"/>
        <v>0</v>
      </c>
      <c r="K195" s="140"/>
      <c r="L195" s="28"/>
      <c r="M195" s="141" t="s">
        <v>1</v>
      </c>
      <c r="N195" s="142" t="s">
        <v>37</v>
      </c>
      <c r="P195" s="143">
        <f t="shared" si="31"/>
        <v>0</v>
      </c>
      <c r="Q195" s="143">
        <v>0</v>
      </c>
      <c r="R195" s="143">
        <f t="shared" si="32"/>
        <v>0</v>
      </c>
      <c r="S195" s="143">
        <v>0</v>
      </c>
      <c r="T195" s="144">
        <f t="shared" si="33"/>
        <v>0</v>
      </c>
      <c r="AR195" s="145" t="s">
        <v>155</v>
      </c>
      <c r="AT195" s="145" t="s">
        <v>125</v>
      </c>
      <c r="AU195" s="145" t="s">
        <v>130</v>
      </c>
      <c r="AY195" s="13" t="s">
        <v>122</v>
      </c>
      <c r="BE195" s="146">
        <f t="shared" si="34"/>
        <v>0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3" t="s">
        <v>130</v>
      </c>
      <c r="BK195" s="146">
        <f t="shared" si="39"/>
        <v>0</v>
      </c>
      <c r="BL195" s="13" t="s">
        <v>155</v>
      </c>
      <c r="BM195" s="145" t="s">
        <v>310</v>
      </c>
    </row>
    <row r="196" spans="2:65" s="1" customFormat="1" ht="33" customHeight="1">
      <c r="B196" s="132"/>
      <c r="C196" s="133" t="s">
        <v>311</v>
      </c>
      <c r="D196" s="133" t="s">
        <v>125</v>
      </c>
      <c r="E196" s="134" t="s">
        <v>312</v>
      </c>
      <c r="F196" s="135" t="s">
        <v>313</v>
      </c>
      <c r="G196" s="136" t="s">
        <v>136</v>
      </c>
      <c r="H196" s="137">
        <v>206.55</v>
      </c>
      <c r="I196" s="138"/>
      <c r="J196" s="139">
        <f t="shared" si="30"/>
        <v>0</v>
      </c>
      <c r="K196" s="140"/>
      <c r="L196" s="28"/>
      <c r="M196" s="141" t="s">
        <v>1</v>
      </c>
      <c r="N196" s="142" t="s">
        <v>37</v>
      </c>
      <c r="P196" s="143">
        <f t="shared" si="31"/>
        <v>0</v>
      </c>
      <c r="Q196" s="143">
        <v>0</v>
      </c>
      <c r="R196" s="143">
        <f t="shared" si="32"/>
        <v>0</v>
      </c>
      <c r="S196" s="143">
        <v>0</v>
      </c>
      <c r="T196" s="144">
        <f t="shared" si="33"/>
        <v>0</v>
      </c>
      <c r="AR196" s="145" t="s">
        <v>155</v>
      </c>
      <c r="AT196" s="145" t="s">
        <v>125</v>
      </c>
      <c r="AU196" s="145" t="s">
        <v>130</v>
      </c>
      <c r="AY196" s="13" t="s">
        <v>122</v>
      </c>
      <c r="BE196" s="146">
        <f t="shared" si="34"/>
        <v>0</v>
      </c>
      <c r="BF196" s="146">
        <f t="shared" si="35"/>
        <v>0</v>
      </c>
      <c r="BG196" s="146">
        <f t="shared" si="36"/>
        <v>0</v>
      </c>
      <c r="BH196" s="146">
        <f t="shared" si="37"/>
        <v>0</v>
      </c>
      <c r="BI196" s="146">
        <f t="shared" si="38"/>
        <v>0</v>
      </c>
      <c r="BJ196" s="13" t="s">
        <v>130</v>
      </c>
      <c r="BK196" s="146">
        <f t="shared" si="39"/>
        <v>0</v>
      </c>
      <c r="BL196" s="13" t="s">
        <v>155</v>
      </c>
      <c r="BM196" s="145" t="s">
        <v>314</v>
      </c>
    </row>
    <row r="197" spans="2:65" s="1" customFormat="1" ht="24.15" customHeight="1">
      <c r="B197" s="132"/>
      <c r="C197" s="133" t="s">
        <v>215</v>
      </c>
      <c r="D197" s="133" t="s">
        <v>125</v>
      </c>
      <c r="E197" s="134" t="s">
        <v>315</v>
      </c>
      <c r="F197" s="135" t="s">
        <v>316</v>
      </c>
      <c r="G197" s="136" t="s">
        <v>133</v>
      </c>
      <c r="H197" s="137">
        <v>146.5</v>
      </c>
      <c r="I197" s="138"/>
      <c r="J197" s="139">
        <f t="shared" si="30"/>
        <v>0</v>
      </c>
      <c r="K197" s="140"/>
      <c r="L197" s="28"/>
      <c r="M197" s="141" t="s">
        <v>1</v>
      </c>
      <c r="N197" s="142" t="s">
        <v>37</v>
      </c>
      <c r="P197" s="143">
        <f t="shared" si="31"/>
        <v>0</v>
      </c>
      <c r="Q197" s="143">
        <v>0</v>
      </c>
      <c r="R197" s="143">
        <f t="shared" si="32"/>
        <v>0</v>
      </c>
      <c r="S197" s="143">
        <v>0</v>
      </c>
      <c r="T197" s="144">
        <f t="shared" si="33"/>
        <v>0</v>
      </c>
      <c r="AR197" s="145" t="s">
        <v>155</v>
      </c>
      <c r="AT197" s="145" t="s">
        <v>125</v>
      </c>
      <c r="AU197" s="145" t="s">
        <v>130</v>
      </c>
      <c r="AY197" s="13" t="s">
        <v>122</v>
      </c>
      <c r="BE197" s="146">
        <f t="shared" si="34"/>
        <v>0</v>
      </c>
      <c r="BF197" s="146">
        <f t="shared" si="35"/>
        <v>0</v>
      </c>
      <c r="BG197" s="146">
        <f t="shared" si="36"/>
        <v>0</v>
      </c>
      <c r="BH197" s="146">
        <f t="shared" si="37"/>
        <v>0</v>
      </c>
      <c r="BI197" s="146">
        <f t="shared" si="38"/>
        <v>0</v>
      </c>
      <c r="BJ197" s="13" t="s">
        <v>130</v>
      </c>
      <c r="BK197" s="146">
        <f t="shared" si="39"/>
        <v>0</v>
      </c>
      <c r="BL197" s="13" t="s">
        <v>155</v>
      </c>
      <c r="BM197" s="145" t="s">
        <v>317</v>
      </c>
    </row>
    <row r="198" spans="2:65" s="1" customFormat="1" ht="24.15" customHeight="1">
      <c r="B198" s="132"/>
      <c r="C198" s="133" t="s">
        <v>318</v>
      </c>
      <c r="D198" s="133" t="s">
        <v>125</v>
      </c>
      <c r="E198" s="134" t="s">
        <v>319</v>
      </c>
      <c r="F198" s="135" t="s">
        <v>320</v>
      </c>
      <c r="G198" s="136" t="s">
        <v>256</v>
      </c>
      <c r="H198" s="138"/>
      <c r="I198" s="138"/>
      <c r="J198" s="139">
        <f t="shared" si="30"/>
        <v>0</v>
      </c>
      <c r="K198" s="140"/>
      <c r="L198" s="28"/>
      <c r="M198" s="141" t="s">
        <v>1</v>
      </c>
      <c r="N198" s="142" t="s">
        <v>37</v>
      </c>
      <c r="P198" s="143">
        <f t="shared" si="31"/>
        <v>0</v>
      </c>
      <c r="Q198" s="143">
        <v>0</v>
      </c>
      <c r="R198" s="143">
        <f t="shared" si="32"/>
        <v>0</v>
      </c>
      <c r="S198" s="143">
        <v>0</v>
      </c>
      <c r="T198" s="144">
        <f t="shared" si="33"/>
        <v>0</v>
      </c>
      <c r="AR198" s="145" t="s">
        <v>155</v>
      </c>
      <c r="AT198" s="145" t="s">
        <v>125</v>
      </c>
      <c r="AU198" s="145" t="s">
        <v>130</v>
      </c>
      <c r="AY198" s="13" t="s">
        <v>122</v>
      </c>
      <c r="BE198" s="146">
        <f t="shared" si="34"/>
        <v>0</v>
      </c>
      <c r="BF198" s="146">
        <f t="shared" si="35"/>
        <v>0</v>
      </c>
      <c r="BG198" s="146">
        <f t="shared" si="36"/>
        <v>0</v>
      </c>
      <c r="BH198" s="146">
        <f t="shared" si="37"/>
        <v>0</v>
      </c>
      <c r="BI198" s="146">
        <f t="shared" si="38"/>
        <v>0</v>
      </c>
      <c r="BJ198" s="13" t="s">
        <v>130</v>
      </c>
      <c r="BK198" s="146">
        <f t="shared" si="39"/>
        <v>0</v>
      </c>
      <c r="BL198" s="13" t="s">
        <v>155</v>
      </c>
      <c r="BM198" s="145" t="s">
        <v>321</v>
      </c>
    </row>
    <row r="199" spans="2:65" s="11" customFormat="1" ht="22.95" customHeight="1">
      <c r="B199" s="121"/>
      <c r="D199" s="122" t="s">
        <v>70</v>
      </c>
      <c r="E199" s="130" t="s">
        <v>322</v>
      </c>
      <c r="F199" s="130" t="s">
        <v>323</v>
      </c>
      <c r="I199" s="124"/>
      <c r="J199" s="131">
        <f>BK199</f>
        <v>0</v>
      </c>
      <c r="L199" s="121"/>
      <c r="M199" s="125"/>
      <c r="P199" s="126">
        <f>SUM(P200:P202)</f>
        <v>0</v>
      </c>
      <c r="R199" s="126">
        <f>SUM(R200:R202)</f>
        <v>0</v>
      </c>
      <c r="T199" s="127">
        <f>SUM(T200:T202)</f>
        <v>0</v>
      </c>
      <c r="AR199" s="122" t="s">
        <v>130</v>
      </c>
      <c r="AT199" s="128" t="s">
        <v>70</v>
      </c>
      <c r="AU199" s="128" t="s">
        <v>79</v>
      </c>
      <c r="AY199" s="122" t="s">
        <v>122</v>
      </c>
      <c r="BK199" s="129">
        <f>SUM(BK200:BK202)</f>
        <v>0</v>
      </c>
    </row>
    <row r="200" spans="2:65" s="1" customFormat="1" ht="44.25" customHeight="1">
      <c r="B200" s="132"/>
      <c r="C200" s="133" t="s">
        <v>219</v>
      </c>
      <c r="D200" s="133" t="s">
        <v>125</v>
      </c>
      <c r="E200" s="134" t="s">
        <v>324</v>
      </c>
      <c r="F200" s="135" t="s">
        <v>325</v>
      </c>
      <c r="G200" s="136" t="s">
        <v>136</v>
      </c>
      <c r="H200" s="137">
        <v>94.8</v>
      </c>
      <c r="I200" s="138"/>
      <c r="J200" s="139">
        <f>ROUND(I200*H200,2)</f>
        <v>0</v>
      </c>
      <c r="K200" s="140"/>
      <c r="L200" s="28"/>
      <c r="M200" s="141" t="s">
        <v>1</v>
      </c>
      <c r="N200" s="142" t="s">
        <v>37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155</v>
      </c>
      <c r="AT200" s="145" t="s">
        <v>125</v>
      </c>
      <c r="AU200" s="145" t="s">
        <v>130</v>
      </c>
      <c r="AY200" s="13" t="s">
        <v>122</v>
      </c>
      <c r="BE200" s="146">
        <f>IF(N200="základná",J200,0)</f>
        <v>0</v>
      </c>
      <c r="BF200" s="146">
        <f>IF(N200="znížená",J200,0)</f>
        <v>0</v>
      </c>
      <c r="BG200" s="146">
        <f>IF(N200="zákl. prenesená",J200,0)</f>
        <v>0</v>
      </c>
      <c r="BH200" s="146">
        <f>IF(N200="zníž. prenesená",J200,0)</f>
        <v>0</v>
      </c>
      <c r="BI200" s="146">
        <f>IF(N200="nulová",J200,0)</f>
        <v>0</v>
      </c>
      <c r="BJ200" s="13" t="s">
        <v>130</v>
      </c>
      <c r="BK200" s="146">
        <f>ROUND(I200*H200,2)</f>
        <v>0</v>
      </c>
      <c r="BL200" s="13" t="s">
        <v>155</v>
      </c>
      <c r="BM200" s="145" t="s">
        <v>326</v>
      </c>
    </row>
    <row r="201" spans="2:65" s="1" customFormat="1" ht="37.950000000000003" customHeight="1">
      <c r="B201" s="132"/>
      <c r="C201" s="133" t="s">
        <v>327</v>
      </c>
      <c r="D201" s="133" t="s">
        <v>125</v>
      </c>
      <c r="E201" s="134" t="s">
        <v>328</v>
      </c>
      <c r="F201" s="135" t="s">
        <v>329</v>
      </c>
      <c r="G201" s="136" t="s">
        <v>136</v>
      </c>
      <c r="H201" s="137">
        <v>206.55</v>
      </c>
      <c r="I201" s="138"/>
      <c r="J201" s="139">
        <f>ROUND(I201*H201,2)</f>
        <v>0</v>
      </c>
      <c r="K201" s="140"/>
      <c r="L201" s="28"/>
      <c r="M201" s="141" t="s">
        <v>1</v>
      </c>
      <c r="N201" s="142" t="s">
        <v>37</v>
      </c>
      <c r="P201" s="143">
        <f>O201*H201</f>
        <v>0</v>
      </c>
      <c r="Q201" s="143">
        <v>0</v>
      </c>
      <c r="R201" s="143">
        <f>Q201*H201</f>
        <v>0</v>
      </c>
      <c r="S201" s="143">
        <v>0</v>
      </c>
      <c r="T201" s="144">
        <f>S201*H201</f>
        <v>0</v>
      </c>
      <c r="AR201" s="145" t="s">
        <v>155</v>
      </c>
      <c r="AT201" s="145" t="s">
        <v>125</v>
      </c>
      <c r="AU201" s="145" t="s">
        <v>130</v>
      </c>
      <c r="AY201" s="13" t="s">
        <v>122</v>
      </c>
      <c r="BE201" s="146">
        <f>IF(N201="základná",J201,0)</f>
        <v>0</v>
      </c>
      <c r="BF201" s="146">
        <f>IF(N201="znížená",J201,0)</f>
        <v>0</v>
      </c>
      <c r="BG201" s="146">
        <f>IF(N201="zákl. prenesená",J201,0)</f>
        <v>0</v>
      </c>
      <c r="BH201" s="146">
        <f>IF(N201="zníž. prenesená",J201,0)</f>
        <v>0</v>
      </c>
      <c r="BI201" s="146">
        <f>IF(N201="nulová",J201,0)</f>
        <v>0</v>
      </c>
      <c r="BJ201" s="13" t="s">
        <v>130</v>
      </c>
      <c r="BK201" s="146">
        <f>ROUND(I201*H201,2)</f>
        <v>0</v>
      </c>
      <c r="BL201" s="13" t="s">
        <v>155</v>
      </c>
      <c r="BM201" s="145" t="s">
        <v>330</v>
      </c>
    </row>
    <row r="202" spans="2:65" s="1" customFormat="1" ht="24.15" customHeight="1">
      <c r="B202" s="132"/>
      <c r="C202" s="133" t="s">
        <v>223</v>
      </c>
      <c r="D202" s="133" t="s">
        <v>125</v>
      </c>
      <c r="E202" s="134" t="s">
        <v>331</v>
      </c>
      <c r="F202" s="135" t="s">
        <v>332</v>
      </c>
      <c r="G202" s="136" t="s">
        <v>256</v>
      </c>
      <c r="H202" s="138"/>
      <c r="I202" s="138"/>
      <c r="J202" s="139">
        <f>ROUND(I202*H202,2)</f>
        <v>0</v>
      </c>
      <c r="K202" s="140"/>
      <c r="L202" s="28"/>
      <c r="M202" s="141" t="s">
        <v>1</v>
      </c>
      <c r="N202" s="142" t="s">
        <v>37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AR202" s="145" t="s">
        <v>155</v>
      </c>
      <c r="AT202" s="145" t="s">
        <v>125</v>
      </c>
      <c r="AU202" s="145" t="s">
        <v>130</v>
      </c>
      <c r="AY202" s="13" t="s">
        <v>122</v>
      </c>
      <c r="BE202" s="146">
        <f>IF(N202="základná",J202,0)</f>
        <v>0</v>
      </c>
      <c r="BF202" s="146">
        <f>IF(N202="znížená",J202,0)</f>
        <v>0</v>
      </c>
      <c r="BG202" s="146">
        <f>IF(N202="zákl. prenesená",J202,0)</f>
        <v>0</v>
      </c>
      <c r="BH202" s="146">
        <f>IF(N202="zníž. prenesená",J202,0)</f>
        <v>0</v>
      </c>
      <c r="BI202" s="146">
        <f>IF(N202="nulová",J202,0)</f>
        <v>0</v>
      </c>
      <c r="BJ202" s="13" t="s">
        <v>130</v>
      </c>
      <c r="BK202" s="146">
        <f>ROUND(I202*H202,2)</f>
        <v>0</v>
      </c>
      <c r="BL202" s="13" t="s">
        <v>155</v>
      </c>
      <c r="BM202" s="145" t="s">
        <v>333</v>
      </c>
    </row>
    <row r="203" spans="2:65" s="11" customFormat="1" ht="22.95" customHeight="1">
      <c r="B203" s="121"/>
      <c r="D203" s="122" t="s">
        <v>70</v>
      </c>
      <c r="E203" s="130" t="s">
        <v>334</v>
      </c>
      <c r="F203" s="130" t="s">
        <v>335</v>
      </c>
      <c r="I203" s="124"/>
      <c r="J203" s="131">
        <f>BK203</f>
        <v>0</v>
      </c>
      <c r="L203" s="121"/>
      <c r="M203" s="125"/>
      <c r="P203" s="126">
        <f>SUM(P204:P209)</f>
        <v>0</v>
      </c>
      <c r="R203" s="126">
        <f>SUM(R204:R209)</f>
        <v>0</v>
      </c>
      <c r="T203" s="127">
        <f>SUM(T204:T209)</f>
        <v>0</v>
      </c>
      <c r="AR203" s="122" t="s">
        <v>130</v>
      </c>
      <c r="AT203" s="128" t="s">
        <v>70</v>
      </c>
      <c r="AU203" s="128" t="s">
        <v>79</v>
      </c>
      <c r="AY203" s="122" t="s">
        <v>122</v>
      </c>
      <c r="BK203" s="129">
        <f>SUM(BK204:BK209)</f>
        <v>0</v>
      </c>
    </row>
    <row r="204" spans="2:65" s="1" customFormat="1" ht="33" customHeight="1">
      <c r="B204" s="132"/>
      <c r="C204" s="133" t="s">
        <v>336</v>
      </c>
      <c r="D204" s="133" t="s">
        <v>125</v>
      </c>
      <c r="E204" s="134" t="s">
        <v>337</v>
      </c>
      <c r="F204" s="135" t="s">
        <v>338</v>
      </c>
      <c r="G204" s="136" t="s">
        <v>133</v>
      </c>
      <c r="H204" s="137">
        <v>31.8</v>
      </c>
      <c r="I204" s="138"/>
      <c r="J204" s="139">
        <f t="shared" ref="J204:J209" si="40">ROUND(I204*H204,2)</f>
        <v>0</v>
      </c>
      <c r="K204" s="140"/>
      <c r="L204" s="28"/>
      <c r="M204" s="141" t="s">
        <v>1</v>
      </c>
      <c r="N204" s="142" t="s">
        <v>37</v>
      </c>
      <c r="P204" s="143">
        <f t="shared" ref="P204:P209" si="41">O204*H204</f>
        <v>0</v>
      </c>
      <c r="Q204" s="143">
        <v>0</v>
      </c>
      <c r="R204" s="143">
        <f t="shared" ref="R204:R209" si="42">Q204*H204</f>
        <v>0</v>
      </c>
      <c r="S204" s="143">
        <v>0</v>
      </c>
      <c r="T204" s="144">
        <f t="shared" ref="T204:T209" si="43">S204*H204</f>
        <v>0</v>
      </c>
      <c r="AR204" s="145" t="s">
        <v>155</v>
      </c>
      <c r="AT204" s="145" t="s">
        <v>125</v>
      </c>
      <c r="AU204" s="145" t="s">
        <v>130</v>
      </c>
      <c r="AY204" s="13" t="s">
        <v>122</v>
      </c>
      <c r="BE204" s="146">
        <f t="shared" ref="BE204:BE209" si="44">IF(N204="základná",J204,0)</f>
        <v>0</v>
      </c>
      <c r="BF204" s="146">
        <f t="shared" ref="BF204:BF209" si="45">IF(N204="znížená",J204,0)</f>
        <v>0</v>
      </c>
      <c r="BG204" s="146">
        <f t="shared" ref="BG204:BG209" si="46">IF(N204="zákl. prenesená",J204,0)</f>
        <v>0</v>
      </c>
      <c r="BH204" s="146">
        <f t="shared" ref="BH204:BH209" si="47">IF(N204="zníž. prenesená",J204,0)</f>
        <v>0</v>
      </c>
      <c r="BI204" s="146">
        <f t="shared" ref="BI204:BI209" si="48">IF(N204="nulová",J204,0)</f>
        <v>0</v>
      </c>
      <c r="BJ204" s="13" t="s">
        <v>130</v>
      </c>
      <c r="BK204" s="146">
        <f t="shared" ref="BK204:BK209" si="49">ROUND(I204*H204,2)</f>
        <v>0</v>
      </c>
      <c r="BL204" s="13" t="s">
        <v>155</v>
      </c>
      <c r="BM204" s="145" t="s">
        <v>339</v>
      </c>
    </row>
    <row r="205" spans="2:65" s="1" customFormat="1" ht="24.15" customHeight="1">
      <c r="B205" s="132"/>
      <c r="C205" s="133" t="s">
        <v>228</v>
      </c>
      <c r="D205" s="133" t="s">
        <v>125</v>
      </c>
      <c r="E205" s="134" t="s">
        <v>340</v>
      </c>
      <c r="F205" s="135" t="s">
        <v>341</v>
      </c>
      <c r="G205" s="136" t="s">
        <v>133</v>
      </c>
      <c r="H205" s="137">
        <v>31.8</v>
      </c>
      <c r="I205" s="138"/>
      <c r="J205" s="139">
        <f t="shared" si="40"/>
        <v>0</v>
      </c>
      <c r="K205" s="140"/>
      <c r="L205" s="28"/>
      <c r="M205" s="141" t="s">
        <v>1</v>
      </c>
      <c r="N205" s="142" t="s">
        <v>37</v>
      </c>
      <c r="P205" s="143">
        <f t="shared" si="41"/>
        <v>0</v>
      </c>
      <c r="Q205" s="143">
        <v>0</v>
      </c>
      <c r="R205" s="143">
        <f t="shared" si="42"/>
        <v>0</v>
      </c>
      <c r="S205" s="143">
        <v>0</v>
      </c>
      <c r="T205" s="144">
        <f t="shared" si="43"/>
        <v>0</v>
      </c>
      <c r="AR205" s="145" t="s">
        <v>155</v>
      </c>
      <c r="AT205" s="145" t="s">
        <v>125</v>
      </c>
      <c r="AU205" s="145" t="s">
        <v>130</v>
      </c>
      <c r="AY205" s="13" t="s">
        <v>122</v>
      </c>
      <c r="BE205" s="146">
        <f t="shared" si="44"/>
        <v>0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3" t="s">
        <v>130</v>
      </c>
      <c r="BK205" s="146">
        <f t="shared" si="49"/>
        <v>0</v>
      </c>
      <c r="BL205" s="13" t="s">
        <v>155</v>
      </c>
      <c r="BM205" s="145" t="s">
        <v>342</v>
      </c>
    </row>
    <row r="206" spans="2:65" s="1" customFormat="1" ht="33" customHeight="1">
      <c r="B206" s="132"/>
      <c r="C206" s="133" t="s">
        <v>343</v>
      </c>
      <c r="D206" s="133" t="s">
        <v>125</v>
      </c>
      <c r="E206" s="134" t="s">
        <v>344</v>
      </c>
      <c r="F206" s="135" t="s">
        <v>345</v>
      </c>
      <c r="G206" s="136" t="s">
        <v>128</v>
      </c>
      <c r="H206" s="137">
        <v>2</v>
      </c>
      <c r="I206" s="138"/>
      <c r="J206" s="139">
        <f t="shared" si="40"/>
        <v>0</v>
      </c>
      <c r="K206" s="140"/>
      <c r="L206" s="28"/>
      <c r="M206" s="141" t="s">
        <v>1</v>
      </c>
      <c r="N206" s="142" t="s">
        <v>37</v>
      </c>
      <c r="P206" s="143">
        <f t="shared" si="41"/>
        <v>0</v>
      </c>
      <c r="Q206" s="143">
        <v>0</v>
      </c>
      <c r="R206" s="143">
        <f t="shared" si="42"/>
        <v>0</v>
      </c>
      <c r="S206" s="143">
        <v>0</v>
      </c>
      <c r="T206" s="144">
        <f t="shared" si="43"/>
        <v>0</v>
      </c>
      <c r="AR206" s="145" t="s">
        <v>155</v>
      </c>
      <c r="AT206" s="145" t="s">
        <v>125</v>
      </c>
      <c r="AU206" s="145" t="s">
        <v>130</v>
      </c>
      <c r="AY206" s="13" t="s">
        <v>122</v>
      </c>
      <c r="BE206" s="146">
        <f t="shared" si="44"/>
        <v>0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3" t="s">
        <v>130</v>
      </c>
      <c r="BK206" s="146">
        <f t="shared" si="49"/>
        <v>0</v>
      </c>
      <c r="BL206" s="13" t="s">
        <v>155</v>
      </c>
      <c r="BM206" s="145" t="s">
        <v>346</v>
      </c>
    </row>
    <row r="207" spans="2:65" s="1" customFormat="1" ht="24.15" customHeight="1">
      <c r="B207" s="132"/>
      <c r="C207" s="133" t="s">
        <v>233</v>
      </c>
      <c r="D207" s="133" t="s">
        <v>125</v>
      </c>
      <c r="E207" s="134" t="s">
        <v>347</v>
      </c>
      <c r="F207" s="135" t="s">
        <v>348</v>
      </c>
      <c r="G207" s="136" t="s">
        <v>133</v>
      </c>
      <c r="H207" s="137">
        <v>6.4</v>
      </c>
      <c r="I207" s="138"/>
      <c r="J207" s="139">
        <f t="shared" si="40"/>
        <v>0</v>
      </c>
      <c r="K207" s="140"/>
      <c r="L207" s="28"/>
      <c r="M207" s="141" t="s">
        <v>1</v>
      </c>
      <c r="N207" s="142" t="s">
        <v>37</v>
      </c>
      <c r="P207" s="143">
        <f t="shared" si="41"/>
        <v>0</v>
      </c>
      <c r="Q207" s="143">
        <v>0</v>
      </c>
      <c r="R207" s="143">
        <f t="shared" si="42"/>
        <v>0</v>
      </c>
      <c r="S207" s="143">
        <v>0</v>
      </c>
      <c r="T207" s="144">
        <f t="shared" si="43"/>
        <v>0</v>
      </c>
      <c r="AR207" s="145" t="s">
        <v>155</v>
      </c>
      <c r="AT207" s="145" t="s">
        <v>125</v>
      </c>
      <c r="AU207" s="145" t="s">
        <v>130</v>
      </c>
      <c r="AY207" s="13" t="s">
        <v>122</v>
      </c>
      <c r="BE207" s="146">
        <f t="shared" si="44"/>
        <v>0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3" t="s">
        <v>130</v>
      </c>
      <c r="BK207" s="146">
        <f t="shared" si="49"/>
        <v>0</v>
      </c>
      <c r="BL207" s="13" t="s">
        <v>155</v>
      </c>
      <c r="BM207" s="145" t="s">
        <v>349</v>
      </c>
    </row>
    <row r="208" spans="2:65" s="1" customFormat="1" ht="24.15" customHeight="1">
      <c r="B208" s="132"/>
      <c r="C208" s="133" t="s">
        <v>350</v>
      </c>
      <c r="D208" s="133" t="s">
        <v>125</v>
      </c>
      <c r="E208" s="134" t="s">
        <v>351</v>
      </c>
      <c r="F208" s="135" t="s">
        <v>352</v>
      </c>
      <c r="G208" s="136" t="s">
        <v>133</v>
      </c>
      <c r="H208" s="137">
        <v>6.4</v>
      </c>
      <c r="I208" s="138"/>
      <c r="J208" s="139">
        <f t="shared" si="40"/>
        <v>0</v>
      </c>
      <c r="K208" s="140"/>
      <c r="L208" s="28"/>
      <c r="M208" s="141" t="s">
        <v>1</v>
      </c>
      <c r="N208" s="142" t="s">
        <v>37</v>
      </c>
      <c r="P208" s="143">
        <f t="shared" si="41"/>
        <v>0</v>
      </c>
      <c r="Q208" s="143">
        <v>0</v>
      </c>
      <c r="R208" s="143">
        <f t="shared" si="42"/>
        <v>0</v>
      </c>
      <c r="S208" s="143">
        <v>0</v>
      </c>
      <c r="T208" s="144">
        <f t="shared" si="43"/>
        <v>0</v>
      </c>
      <c r="AR208" s="145" t="s">
        <v>155</v>
      </c>
      <c r="AT208" s="145" t="s">
        <v>125</v>
      </c>
      <c r="AU208" s="145" t="s">
        <v>130</v>
      </c>
      <c r="AY208" s="13" t="s">
        <v>122</v>
      </c>
      <c r="BE208" s="146">
        <f t="shared" si="44"/>
        <v>0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3" t="s">
        <v>130</v>
      </c>
      <c r="BK208" s="146">
        <f t="shared" si="49"/>
        <v>0</v>
      </c>
      <c r="BL208" s="13" t="s">
        <v>155</v>
      </c>
      <c r="BM208" s="145" t="s">
        <v>353</v>
      </c>
    </row>
    <row r="209" spans="2:65" s="1" customFormat="1" ht="24.15" customHeight="1">
      <c r="B209" s="132"/>
      <c r="C209" s="133" t="s">
        <v>236</v>
      </c>
      <c r="D209" s="133" t="s">
        <v>125</v>
      </c>
      <c r="E209" s="134" t="s">
        <v>354</v>
      </c>
      <c r="F209" s="135" t="s">
        <v>355</v>
      </c>
      <c r="G209" s="136" t="s">
        <v>256</v>
      </c>
      <c r="H209" s="138"/>
      <c r="I209" s="138"/>
      <c r="J209" s="139">
        <f t="shared" si="40"/>
        <v>0</v>
      </c>
      <c r="K209" s="140"/>
      <c r="L209" s="28"/>
      <c r="M209" s="141" t="s">
        <v>1</v>
      </c>
      <c r="N209" s="142" t="s">
        <v>37</v>
      </c>
      <c r="P209" s="143">
        <f t="shared" si="41"/>
        <v>0</v>
      </c>
      <c r="Q209" s="143">
        <v>0</v>
      </c>
      <c r="R209" s="143">
        <f t="shared" si="42"/>
        <v>0</v>
      </c>
      <c r="S209" s="143">
        <v>0</v>
      </c>
      <c r="T209" s="144">
        <f t="shared" si="43"/>
        <v>0</v>
      </c>
      <c r="AR209" s="145" t="s">
        <v>155</v>
      </c>
      <c r="AT209" s="145" t="s">
        <v>125</v>
      </c>
      <c r="AU209" s="145" t="s">
        <v>130</v>
      </c>
      <c r="AY209" s="13" t="s">
        <v>122</v>
      </c>
      <c r="BE209" s="146">
        <f t="shared" si="44"/>
        <v>0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3" t="s">
        <v>130</v>
      </c>
      <c r="BK209" s="146">
        <f t="shared" si="49"/>
        <v>0</v>
      </c>
      <c r="BL209" s="13" t="s">
        <v>155</v>
      </c>
      <c r="BM209" s="145" t="s">
        <v>356</v>
      </c>
    </row>
    <row r="210" spans="2:65" s="11" customFormat="1" ht="22.95" customHeight="1">
      <c r="B210" s="121"/>
      <c r="D210" s="122" t="s">
        <v>70</v>
      </c>
      <c r="E210" s="130" t="s">
        <v>357</v>
      </c>
      <c r="F210" s="130" t="s">
        <v>358</v>
      </c>
      <c r="I210" s="124"/>
      <c r="J210" s="131">
        <f>BK210</f>
        <v>0</v>
      </c>
      <c r="L210" s="121"/>
      <c r="M210" s="125"/>
      <c r="P210" s="126">
        <f>SUM(P211:P220)</f>
        <v>0</v>
      </c>
      <c r="R210" s="126">
        <f>SUM(R211:R220)</f>
        <v>0</v>
      </c>
      <c r="T210" s="127">
        <f>SUM(T211:T220)</f>
        <v>0</v>
      </c>
      <c r="AR210" s="122" t="s">
        <v>130</v>
      </c>
      <c r="AT210" s="128" t="s">
        <v>70</v>
      </c>
      <c r="AU210" s="128" t="s">
        <v>79</v>
      </c>
      <c r="AY210" s="122" t="s">
        <v>122</v>
      </c>
      <c r="BK210" s="129">
        <f>SUM(BK211:BK220)</f>
        <v>0</v>
      </c>
    </row>
    <row r="211" spans="2:65" s="1" customFormat="1" ht="24.15" customHeight="1">
      <c r="B211" s="132"/>
      <c r="C211" s="133" t="s">
        <v>359</v>
      </c>
      <c r="D211" s="133" t="s">
        <v>125</v>
      </c>
      <c r="E211" s="134" t="s">
        <v>360</v>
      </c>
      <c r="F211" s="135" t="s">
        <v>361</v>
      </c>
      <c r="G211" s="136" t="s">
        <v>136</v>
      </c>
      <c r="H211" s="137">
        <v>206.55</v>
      </c>
      <c r="I211" s="138"/>
      <c r="J211" s="139">
        <f t="shared" ref="J211:J220" si="50">ROUND(I211*H211,2)</f>
        <v>0</v>
      </c>
      <c r="K211" s="140"/>
      <c r="L211" s="28"/>
      <c r="M211" s="141" t="s">
        <v>1</v>
      </c>
      <c r="N211" s="142" t="s">
        <v>37</v>
      </c>
      <c r="P211" s="143">
        <f t="shared" ref="P211:P220" si="51">O211*H211</f>
        <v>0</v>
      </c>
      <c r="Q211" s="143">
        <v>0</v>
      </c>
      <c r="R211" s="143">
        <f t="shared" ref="R211:R220" si="52">Q211*H211</f>
        <v>0</v>
      </c>
      <c r="S211" s="143">
        <v>0</v>
      </c>
      <c r="T211" s="144">
        <f t="shared" ref="T211:T220" si="53">S211*H211</f>
        <v>0</v>
      </c>
      <c r="AR211" s="145" t="s">
        <v>155</v>
      </c>
      <c r="AT211" s="145" t="s">
        <v>125</v>
      </c>
      <c r="AU211" s="145" t="s">
        <v>130</v>
      </c>
      <c r="AY211" s="13" t="s">
        <v>122</v>
      </c>
      <c r="BE211" s="146">
        <f t="shared" ref="BE211:BE220" si="54">IF(N211="základná",J211,0)</f>
        <v>0</v>
      </c>
      <c r="BF211" s="146">
        <f t="shared" ref="BF211:BF220" si="55">IF(N211="znížená",J211,0)</f>
        <v>0</v>
      </c>
      <c r="BG211" s="146">
        <f t="shared" ref="BG211:BG220" si="56">IF(N211="zákl. prenesená",J211,0)</f>
        <v>0</v>
      </c>
      <c r="BH211" s="146">
        <f t="shared" ref="BH211:BH220" si="57">IF(N211="zníž. prenesená",J211,0)</f>
        <v>0</v>
      </c>
      <c r="BI211" s="146">
        <f t="shared" ref="BI211:BI220" si="58">IF(N211="nulová",J211,0)</f>
        <v>0</v>
      </c>
      <c r="BJ211" s="13" t="s">
        <v>130</v>
      </c>
      <c r="BK211" s="146">
        <f t="shared" ref="BK211:BK220" si="59">ROUND(I211*H211,2)</f>
        <v>0</v>
      </c>
      <c r="BL211" s="13" t="s">
        <v>155</v>
      </c>
      <c r="BM211" s="145" t="s">
        <v>362</v>
      </c>
    </row>
    <row r="212" spans="2:65" s="1" customFormat="1" ht="24.15" customHeight="1">
      <c r="B212" s="132"/>
      <c r="C212" s="133" t="s">
        <v>242</v>
      </c>
      <c r="D212" s="133" t="s">
        <v>125</v>
      </c>
      <c r="E212" s="134" t="s">
        <v>363</v>
      </c>
      <c r="F212" s="135" t="s">
        <v>364</v>
      </c>
      <c r="G212" s="136" t="s">
        <v>133</v>
      </c>
      <c r="H212" s="137">
        <v>17</v>
      </c>
      <c r="I212" s="138"/>
      <c r="J212" s="139">
        <f t="shared" si="50"/>
        <v>0</v>
      </c>
      <c r="K212" s="140"/>
      <c r="L212" s="28"/>
      <c r="M212" s="141" t="s">
        <v>1</v>
      </c>
      <c r="N212" s="142" t="s">
        <v>37</v>
      </c>
      <c r="P212" s="143">
        <f t="shared" si="51"/>
        <v>0</v>
      </c>
      <c r="Q212" s="143">
        <v>0</v>
      </c>
      <c r="R212" s="143">
        <f t="shared" si="52"/>
        <v>0</v>
      </c>
      <c r="S212" s="143">
        <v>0</v>
      </c>
      <c r="T212" s="144">
        <f t="shared" si="53"/>
        <v>0</v>
      </c>
      <c r="AR212" s="145" t="s">
        <v>155</v>
      </c>
      <c r="AT212" s="145" t="s">
        <v>125</v>
      </c>
      <c r="AU212" s="145" t="s">
        <v>130</v>
      </c>
      <c r="AY212" s="13" t="s">
        <v>122</v>
      </c>
      <c r="BE212" s="146">
        <f t="shared" si="54"/>
        <v>0</v>
      </c>
      <c r="BF212" s="146">
        <f t="shared" si="55"/>
        <v>0</v>
      </c>
      <c r="BG212" s="146">
        <f t="shared" si="56"/>
        <v>0</v>
      </c>
      <c r="BH212" s="146">
        <f t="shared" si="57"/>
        <v>0</v>
      </c>
      <c r="BI212" s="146">
        <f t="shared" si="58"/>
        <v>0</v>
      </c>
      <c r="BJ212" s="13" t="s">
        <v>130</v>
      </c>
      <c r="BK212" s="146">
        <f t="shared" si="59"/>
        <v>0</v>
      </c>
      <c r="BL212" s="13" t="s">
        <v>155</v>
      </c>
      <c r="BM212" s="145" t="s">
        <v>365</v>
      </c>
    </row>
    <row r="213" spans="2:65" s="1" customFormat="1" ht="33" customHeight="1">
      <c r="B213" s="132"/>
      <c r="C213" s="133" t="s">
        <v>366</v>
      </c>
      <c r="D213" s="133" t="s">
        <v>125</v>
      </c>
      <c r="E213" s="134" t="s">
        <v>367</v>
      </c>
      <c r="F213" s="135" t="s">
        <v>368</v>
      </c>
      <c r="G213" s="136" t="s">
        <v>133</v>
      </c>
      <c r="H213" s="137">
        <v>10.5</v>
      </c>
      <c r="I213" s="138"/>
      <c r="J213" s="139">
        <f t="shared" si="50"/>
        <v>0</v>
      </c>
      <c r="K213" s="140"/>
      <c r="L213" s="28"/>
      <c r="M213" s="141" t="s">
        <v>1</v>
      </c>
      <c r="N213" s="142" t="s">
        <v>37</v>
      </c>
      <c r="P213" s="143">
        <f t="shared" si="51"/>
        <v>0</v>
      </c>
      <c r="Q213" s="143">
        <v>0</v>
      </c>
      <c r="R213" s="143">
        <f t="shared" si="52"/>
        <v>0</v>
      </c>
      <c r="S213" s="143">
        <v>0</v>
      </c>
      <c r="T213" s="144">
        <f t="shared" si="53"/>
        <v>0</v>
      </c>
      <c r="AR213" s="145" t="s">
        <v>155</v>
      </c>
      <c r="AT213" s="145" t="s">
        <v>125</v>
      </c>
      <c r="AU213" s="145" t="s">
        <v>130</v>
      </c>
      <c r="AY213" s="13" t="s">
        <v>122</v>
      </c>
      <c r="BE213" s="146">
        <f t="shared" si="54"/>
        <v>0</v>
      </c>
      <c r="BF213" s="146">
        <f t="shared" si="55"/>
        <v>0</v>
      </c>
      <c r="BG213" s="146">
        <f t="shared" si="56"/>
        <v>0</v>
      </c>
      <c r="BH213" s="146">
        <f t="shared" si="57"/>
        <v>0</v>
      </c>
      <c r="BI213" s="146">
        <f t="shared" si="58"/>
        <v>0</v>
      </c>
      <c r="BJ213" s="13" t="s">
        <v>130</v>
      </c>
      <c r="BK213" s="146">
        <f t="shared" si="59"/>
        <v>0</v>
      </c>
      <c r="BL213" s="13" t="s">
        <v>155</v>
      </c>
      <c r="BM213" s="145" t="s">
        <v>369</v>
      </c>
    </row>
    <row r="214" spans="2:65" s="1" customFormat="1" ht="37.950000000000003" customHeight="1">
      <c r="B214" s="132"/>
      <c r="C214" s="133" t="s">
        <v>249</v>
      </c>
      <c r="D214" s="133" t="s">
        <v>125</v>
      </c>
      <c r="E214" s="134" t="s">
        <v>370</v>
      </c>
      <c r="F214" s="135" t="s">
        <v>371</v>
      </c>
      <c r="G214" s="136" t="s">
        <v>133</v>
      </c>
      <c r="H214" s="137">
        <v>24.3</v>
      </c>
      <c r="I214" s="138"/>
      <c r="J214" s="139">
        <f t="shared" si="50"/>
        <v>0</v>
      </c>
      <c r="K214" s="140"/>
      <c r="L214" s="28"/>
      <c r="M214" s="141" t="s">
        <v>1</v>
      </c>
      <c r="N214" s="142" t="s">
        <v>37</v>
      </c>
      <c r="P214" s="143">
        <f t="shared" si="51"/>
        <v>0</v>
      </c>
      <c r="Q214" s="143">
        <v>0</v>
      </c>
      <c r="R214" s="143">
        <f t="shared" si="52"/>
        <v>0</v>
      </c>
      <c r="S214" s="143">
        <v>0</v>
      </c>
      <c r="T214" s="144">
        <f t="shared" si="53"/>
        <v>0</v>
      </c>
      <c r="AR214" s="145" t="s">
        <v>155</v>
      </c>
      <c r="AT214" s="145" t="s">
        <v>125</v>
      </c>
      <c r="AU214" s="145" t="s">
        <v>130</v>
      </c>
      <c r="AY214" s="13" t="s">
        <v>122</v>
      </c>
      <c r="BE214" s="146">
        <f t="shared" si="54"/>
        <v>0</v>
      </c>
      <c r="BF214" s="146">
        <f t="shared" si="55"/>
        <v>0</v>
      </c>
      <c r="BG214" s="146">
        <f t="shared" si="56"/>
        <v>0</v>
      </c>
      <c r="BH214" s="146">
        <f t="shared" si="57"/>
        <v>0</v>
      </c>
      <c r="BI214" s="146">
        <f t="shared" si="58"/>
        <v>0</v>
      </c>
      <c r="BJ214" s="13" t="s">
        <v>130</v>
      </c>
      <c r="BK214" s="146">
        <f t="shared" si="59"/>
        <v>0</v>
      </c>
      <c r="BL214" s="13" t="s">
        <v>155</v>
      </c>
      <c r="BM214" s="145" t="s">
        <v>372</v>
      </c>
    </row>
    <row r="215" spans="2:65" s="1" customFormat="1" ht="24.15" customHeight="1">
      <c r="B215" s="132"/>
      <c r="C215" s="133" t="s">
        <v>373</v>
      </c>
      <c r="D215" s="133" t="s">
        <v>125</v>
      </c>
      <c r="E215" s="134" t="s">
        <v>374</v>
      </c>
      <c r="F215" s="135" t="s">
        <v>375</v>
      </c>
      <c r="G215" s="136" t="s">
        <v>133</v>
      </c>
      <c r="H215" s="137">
        <v>31.8</v>
      </c>
      <c r="I215" s="138"/>
      <c r="J215" s="139">
        <f t="shared" si="50"/>
        <v>0</v>
      </c>
      <c r="K215" s="140"/>
      <c r="L215" s="28"/>
      <c r="M215" s="141" t="s">
        <v>1</v>
      </c>
      <c r="N215" s="142" t="s">
        <v>37</v>
      </c>
      <c r="P215" s="143">
        <f t="shared" si="51"/>
        <v>0</v>
      </c>
      <c r="Q215" s="143">
        <v>0</v>
      </c>
      <c r="R215" s="143">
        <f t="shared" si="52"/>
        <v>0</v>
      </c>
      <c r="S215" s="143">
        <v>0</v>
      </c>
      <c r="T215" s="144">
        <f t="shared" si="53"/>
        <v>0</v>
      </c>
      <c r="AR215" s="145" t="s">
        <v>155</v>
      </c>
      <c r="AT215" s="145" t="s">
        <v>125</v>
      </c>
      <c r="AU215" s="145" t="s">
        <v>130</v>
      </c>
      <c r="AY215" s="13" t="s">
        <v>122</v>
      </c>
      <c r="BE215" s="146">
        <f t="shared" si="54"/>
        <v>0</v>
      </c>
      <c r="BF215" s="146">
        <f t="shared" si="55"/>
        <v>0</v>
      </c>
      <c r="BG215" s="146">
        <f t="shared" si="56"/>
        <v>0</v>
      </c>
      <c r="BH215" s="146">
        <f t="shared" si="57"/>
        <v>0</v>
      </c>
      <c r="BI215" s="146">
        <f t="shared" si="58"/>
        <v>0</v>
      </c>
      <c r="BJ215" s="13" t="s">
        <v>130</v>
      </c>
      <c r="BK215" s="146">
        <f t="shared" si="59"/>
        <v>0</v>
      </c>
      <c r="BL215" s="13" t="s">
        <v>155</v>
      </c>
      <c r="BM215" s="145" t="s">
        <v>376</v>
      </c>
    </row>
    <row r="216" spans="2:65" s="1" customFormat="1" ht="16.5" customHeight="1">
      <c r="B216" s="132"/>
      <c r="C216" s="133" t="s">
        <v>253</v>
      </c>
      <c r="D216" s="133" t="s">
        <v>125</v>
      </c>
      <c r="E216" s="134" t="s">
        <v>377</v>
      </c>
      <c r="F216" s="135" t="s">
        <v>378</v>
      </c>
      <c r="G216" s="136" t="s">
        <v>128</v>
      </c>
      <c r="H216" s="137">
        <v>95.4</v>
      </c>
      <c r="I216" s="138"/>
      <c r="J216" s="139">
        <f t="shared" si="50"/>
        <v>0</v>
      </c>
      <c r="K216" s="140"/>
      <c r="L216" s="28"/>
      <c r="M216" s="141" t="s">
        <v>1</v>
      </c>
      <c r="N216" s="142" t="s">
        <v>37</v>
      </c>
      <c r="P216" s="143">
        <f t="shared" si="51"/>
        <v>0</v>
      </c>
      <c r="Q216" s="143">
        <v>0</v>
      </c>
      <c r="R216" s="143">
        <f t="shared" si="52"/>
        <v>0</v>
      </c>
      <c r="S216" s="143">
        <v>0</v>
      </c>
      <c r="T216" s="144">
        <f t="shared" si="53"/>
        <v>0</v>
      </c>
      <c r="AR216" s="145" t="s">
        <v>155</v>
      </c>
      <c r="AT216" s="145" t="s">
        <v>125</v>
      </c>
      <c r="AU216" s="145" t="s">
        <v>130</v>
      </c>
      <c r="AY216" s="13" t="s">
        <v>122</v>
      </c>
      <c r="BE216" s="146">
        <f t="shared" si="54"/>
        <v>0</v>
      </c>
      <c r="BF216" s="146">
        <f t="shared" si="55"/>
        <v>0</v>
      </c>
      <c r="BG216" s="146">
        <f t="shared" si="56"/>
        <v>0</v>
      </c>
      <c r="BH216" s="146">
        <f t="shared" si="57"/>
        <v>0</v>
      </c>
      <c r="BI216" s="146">
        <f t="shared" si="58"/>
        <v>0</v>
      </c>
      <c r="BJ216" s="13" t="s">
        <v>130</v>
      </c>
      <c r="BK216" s="146">
        <f t="shared" si="59"/>
        <v>0</v>
      </c>
      <c r="BL216" s="13" t="s">
        <v>155</v>
      </c>
      <c r="BM216" s="145" t="s">
        <v>379</v>
      </c>
    </row>
    <row r="217" spans="2:65" s="1" customFormat="1" ht="24.15" customHeight="1">
      <c r="B217" s="132"/>
      <c r="C217" s="133" t="s">
        <v>380</v>
      </c>
      <c r="D217" s="133" t="s">
        <v>125</v>
      </c>
      <c r="E217" s="134" t="s">
        <v>381</v>
      </c>
      <c r="F217" s="135" t="s">
        <v>382</v>
      </c>
      <c r="G217" s="136" t="s">
        <v>136</v>
      </c>
      <c r="H217" s="137">
        <v>206.55</v>
      </c>
      <c r="I217" s="138"/>
      <c r="J217" s="139">
        <f t="shared" si="50"/>
        <v>0</v>
      </c>
      <c r="K217" s="140"/>
      <c r="L217" s="28"/>
      <c r="M217" s="141" t="s">
        <v>1</v>
      </c>
      <c r="N217" s="142" t="s">
        <v>37</v>
      </c>
      <c r="P217" s="143">
        <f t="shared" si="51"/>
        <v>0</v>
      </c>
      <c r="Q217" s="143">
        <v>0</v>
      </c>
      <c r="R217" s="143">
        <f t="shared" si="52"/>
        <v>0</v>
      </c>
      <c r="S217" s="143">
        <v>0</v>
      </c>
      <c r="T217" s="144">
        <f t="shared" si="53"/>
        <v>0</v>
      </c>
      <c r="AR217" s="145" t="s">
        <v>155</v>
      </c>
      <c r="AT217" s="145" t="s">
        <v>125</v>
      </c>
      <c r="AU217" s="145" t="s">
        <v>130</v>
      </c>
      <c r="AY217" s="13" t="s">
        <v>122</v>
      </c>
      <c r="BE217" s="146">
        <f t="shared" si="54"/>
        <v>0</v>
      </c>
      <c r="BF217" s="146">
        <f t="shared" si="55"/>
        <v>0</v>
      </c>
      <c r="BG217" s="146">
        <f t="shared" si="56"/>
        <v>0</v>
      </c>
      <c r="BH217" s="146">
        <f t="shared" si="57"/>
        <v>0</v>
      </c>
      <c r="BI217" s="146">
        <f t="shared" si="58"/>
        <v>0</v>
      </c>
      <c r="BJ217" s="13" t="s">
        <v>130</v>
      </c>
      <c r="BK217" s="146">
        <f t="shared" si="59"/>
        <v>0</v>
      </c>
      <c r="BL217" s="13" t="s">
        <v>155</v>
      </c>
      <c r="BM217" s="145" t="s">
        <v>383</v>
      </c>
    </row>
    <row r="218" spans="2:65" s="1" customFormat="1" ht="37.950000000000003" customHeight="1">
      <c r="B218" s="132"/>
      <c r="C218" s="133" t="s">
        <v>257</v>
      </c>
      <c r="D218" s="133" t="s">
        <v>125</v>
      </c>
      <c r="E218" s="134" t="s">
        <v>384</v>
      </c>
      <c r="F218" s="135" t="s">
        <v>385</v>
      </c>
      <c r="G218" s="136" t="s">
        <v>136</v>
      </c>
      <c r="H218" s="137">
        <v>206.55</v>
      </c>
      <c r="I218" s="138"/>
      <c r="J218" s="139">
        <f t="shared" si="50"/>
        <v>0</v>
      </c>
      <c r="K218" s="140"/>
      <c r="L218" s="28"/>
      <c r="M218" s="141" t="s">
        <v>1</v>
      </c>
      <c r="N218" s="142" t="s">
        <v>37</v>
      </c>
      <c r="P218" s="143">
        <f t="shared" si="51"/>
        <v>0</v>
      </c>
      <c r="Q218" s="143">
        <v>0</v>
      </c>
      <c r="R218" s="143">
        <f t="shared" si="52"/>
        <v>0</v>
      </c>
      <c r="S218" s="143">
        <v>0</v>
      </c>
      <c r="T218" s="144">
        <f t="shared" si="53"/>
        <v>0</v>
      </c>
      <c r="AR218" s="145" t="s">
        <v>155</v>
      </c>
      <c r="AT218" s="145" t="s">
        <v>125</v>
      </c>
      <c r="AU218" s="145" t="s">
        <v>130</v>
      </c>
      <c r="AY218" s="13" t="s">
        <v>122</v>
      </c>
      <c r="BE218" s="146">
        <f t="shared" si="54"/>
        <v>0</v>
      </c>
      <c r="BF218" s="146">
        <f t="shared" si="55"/>
        <v>0</v>
      </c>
      <c r="BG218" s="146">
        <f t="shared" si="56"/>
        <v>0</v>
      </c>
      <c r="BH218" s="146">
        <f t="shared" si="57"/>
        <v>0</v>
      </c>
      <c r="BI218" s="146">
        <f t="shared" si="58"/>
        <v>0</v>
      </c>
      <c r="BJ218" s="13" t="s">
        <v>130</v>
      </c>
      <c r="BK218" s="146">
        <f t="shared" si="59"/>
        <v>0</v>
      </c>
      <c r="BL218" s="13" t="s">
        <v>155</v>
      </c>
      <c r="BM218" s="145" t="s">
        <v>386</v>
      </c>
    </row>
    <row r="219" spans="2:65" s="1" customFormat="1" ht="37.950000000000003" customHeight="1">
      <c r="B219" s="132"/>
      <c r="C219" s="133" t="s">
        <v>387</v>
      </c>
      <c r="D219" s="133" t="s">
        <v>125</v>
      </c>
      <c r="E219" s="134" t="s">
        <v>388</v>
      </c>
      <c r="F219" s="135" t="s">
        <v>389</v>
      </c>
      <c r="G219" s="136" t="s">
        <v>133</v>
      </c>
      <c r="H219" s="137">
        <v>32.799999999999997</v>
      </c>
      <c r="I219" s="138"/>
      <c r="J219" s="139">
        <f t="shared" si="50"/>
        <v>0</v>
      </c>
      <c r="K219" s="140"/>
      <c r="L219" s="28"/>
      <c r="M219" s="141" t="s">
        <v>1</v>
      </c>
      <c r="N219" s="142" t="s">
        <v>37</v>
      </c>
      <c r="P219" s="143">
        <f t="shared" si="51"/>
        <v>0</v>
      </c>
      <c r="Q219" s="143">
        <v>0</v>
      </c>
      <c r="R219" s="143">
        <f t="shared" si="52"/>
        <v>0</v>
      </c>
      <c r="S219" s="143">
        <v>0</v>
      </c>
      <c r="T219" s="144">
        <f t="shared" si="53"/>
        <v>0</v>
      </c>
      <c r="AR219" s="145" t="s">
        <v>155</v>
      </c>
      <c r="AT219" s="145" t="s">
        <v>125</v>
      </c>
      <c r="AU219" s="145" t="s">
        <v>130</v>
      </c>
      <c r="AY219" s="13" t="s">
        <v>122</v>
      </c>
      <c r="BE219" s="146">
        <f t="shared" si="54"/>
        <v>0</v>
      </c>
      <c r="BF219" s="146">
        <f t="shared" si="55"/>
        <v>0</v>
      </c>
      <c r="BG219" s="146">
        <f t="shared" si="56"/>
        <v>0</v>
      </c>
      <c r="BH219" s="146">
        <f t="shared" si="57"/>
        <v>0</v>
      </c>
      <c r="BI219" s="146">
        <f t="shared" si="58"/>
        <v>0</v>
      </c>
      <c r="BJ219" s="13" t="s">
        <v>130</v>
      </c>
      <c r="BK219" s="146">
        <f t="shared" si="59"/>
        <v>0</v>
      </c>
      <c r="BL219" s="13" t="s">
        <v>155</v>
      </c>
      <c r="BM219" s="145" t="s">
        <v>390</v>
      </c>
    </row>
    <row r="220" spans="2:65" s="1" customFormat="1" ht="21.75" customHeight="1">
      <c r="B220" s="132"/>
      <c r="C220" s="133" t="s">
        <v>263</v>
      </c>
      <c r="D220" s="133" t="s">
        <v>125</v>
      </c>
      <c r="E220" s="134" t="s">
        <v>391</v>
      </c>
      <c r="F220" s="135" t="s">
        <v>392</v>
      </c>
      <c r="G220" s="136" t="s">
        <v>256</v>
      </c>
      <c r="H220" s="138"/>
      <c r="I220" s="138"/>
      <c r="J220" s="139">
        <f t="shared" si="50"/>
        <v>0</v>
      </c>
      <c r="K220" s="140"/>
      <c r="L220" s="28"/>
      <c r="M220" s="141" t="s">
        <v>1</v>
      </c>
      <c r="N220" s="142" t="s">
        <v>37</v>
      </c>
      <c r="P220" s="143">
        <f t="shared" si="51"/>
        <v>0</v>
      </c>
      <c r="Q220" s="143">
        <v>0</v>
      </c>
      <c r="R220" s="143">
        <f t="shared" si="52"/>
        <v>0</v>
      </c>
      <c r="S220" s="143">
        <v>0</v>
      </c>
      <c r="T220" s="144">
        <f t="shared" si="53"/>
        <v>0</v>
      </c>
      <c r="AR220" s="145" t="s">
        <v>155</v>
      </c>
      <c r="AT220" s="145" t="s">
        <v>125</v>
      </c>
      <c r="AU220" s="145" t="s">
        <v>130</v>
      </c>
      <c r="AY220" s="13" t="s">
        <v>122</v>
      </c>
      <c r="BE220" s="146">
        <f t="shared" si="54"/>
        <v>0</v>
      </c>
      <c r="BF220" s="146">
        <f t="shared" si="55"/>
        <v>0</v>
      </c>
      <c r="BG220" s="146">
        <f t="shared" si="56"/>
        <v>0</v>
      </c>
      <c r="BH220" s="146">
        <f t="shared" si="57"/>
        <v>0</v>
      </c>
      <c r="BI220" s="146">
        <f t="shared" si="58"/>
        <v>0</v>
      </c>
      <c r="BJ220" s="13" t="s">
        <v>130</v>
      </c>
      <c r="BK220" s="146">
        <f t="shared" si="59"/>
        <v>0</v>
      </c>
      <c r="BL220" s="13" t="s">
        <v>155</v>
      </c>
      <c r="BM220" s="145" t="s">
        <v>393</v>
      </c>
    </row>
    <row r="221" spans="2:65" s="11" customFormat="1" ht="22.95" customHeight="1">
      <c r="B221" s="121"/>
      <c r="D221" s="122" t="s">
        <v>70</v>
      </c>
      <c r="E221" s="130" t="s">
        <v>394</v>
      </c>
      <c r="F221" s="130" t="s">
        <v>395</v>
      </c>
      <c r="I221" s="124"/>
      <c r="J221" s="131">
        <f>BK221</f>
        <v>0</v>
      </c>
      <c r="L221" s="121"/>
      <c r="M221" s="125"/>
      <c r="P221" s="126">
        <f>SUM(P222:P225)</f>
        <v>0</v>
      </c>
      <c r="R221" s="126">
        <f>SUM(R222:R225)</f>
        <v>0</v>
      </c>
      <c r="T221" s="127">
        <f>SUM(T222:T225)</f>
        <v>0</v>
      </c>
      <c r="AR221" s="122" t="s">
        <v>79</v>
      </c>
      <c r="AT221" s="128" t="s">
        <v>70</v>
      </c>
      <c r="AU221" s="128" t="s">
        <v>79</v>
      </c>
      <c r="AY221" s="122" t="s">
        <v>122</v>
      </c>
      <c r="BK221" s="129">
        <f>SUM(BK222:BK225)</f>
        <v>0</v>
      </c>
    </row>
    <row r="222" spans="2:65" s="1" customFormat="1" ht="16.5" customHeight="1">
      <c r="B222" s="132"/>
      <c r="C222" s="133" t="s">
        <v>396</v>
      </c>
      <c r="D222" s="133" t="s">
        <v>125</v>
      </c>
      <c r="E222" s="134" t="s">
        <v>397</v>
      </c>
      <c r="F222" s="135" t="s">
        <v>398</v>
      </c>
      <c r="G222" s="136" t="s">
        <v>128</v>
      </c>
      <c r="H222" s="137">
        <v>6</v>
      </c>
      <c r="I222" s="138"/>
      <c r="J222" s="139">
        <f>ROUND(I222*H222,2)</f>
        <v>0</v>
      </c>
      <c r="K222" s="140"/>
      <c r="L222" s="28"/>
      <c r="M222" s="141" t="s">
        <v>1</v>
      </c>
      <c r="N222" s="142" t="s">
        <v>37</v>
      </c>
      <c r="P222" s="143">
        <f>O222*H222</f>
        <v>0</v>
      </c>
      <c r="Q222" s="143">
        <v>0</v>
      </c>
      <c r="R222" s="143">
        <f>Q222*H222</f>
        <v>0</v>
      </c>
      <c r="S222" s="143">
        <v>0</v>
      </c>
      <c r="T222" s="144">
        <f>S222*H222</f>
        <v>0</v>
      </c>
      <c r="AR222" s="145" t="s">
        <v>129</v>
      </c>
      <c r="AT222" s="145" t="s">
        <v>125</v>
      </c>
      <c r="AU222" s="145" t="s">
        <v>130</v>
      </c>
      <c r="AY222" s="13" t="s">
        <v>122</v>
      </c>
      <c r="BE222" s="146">
        <f>IF(N222="základná",J222,0)</f>
        <v>0</v>
      </c>
      <c r="BF222" s="146">
        <f>IF(N222="znížená",J222,0)</f>
        <v>0</v>
      </c>
      <c r="BG222" s="146">
        <f>IF(N222="zákl. prenesená",J222,0)</f>
        <v>0</v>
      </c>
      <c r="BH222" s="146">
        <f>IF(N222="zníž. prenesená",J222,0)</f>
        <v>0</v>
      </c>
      <c r="BI222" s="146">
        <f>IF(N222="nulová",J222,0)</f>
        <v>0</v>
      </c>
      <c r="BJ222" s="13" t="s">
        <v>130</v>
      </c>
      <c r="BK222" s="146">
        <f>ROUND(I222*H222,2)</f>
        <v>0</v>
      </c>
      <c r="BL222" s="13" t="s">
        <v>129</v>
      </c>
      <c r="BM222" s="145" t="s">
        <v>399</v>
      </c>
    </row>
    <row r="223" spans="2:65" s="1" customFormat="1" ht="49.2" customHeight="1">
      <c r="B223" s="132"/>
      <c r="C223" s="151" t="s">
        <v>267</v>
      </c>
      <c r="D223" s="151" t="s">
        <v>264</v>
      </c>
      <c r="E223" s="152" t="s">
        <v>400</v>
      </c>
      <c r="F223" s="153" t="s">
        <v>401</v>
      </c>
      <c r="G223" s="154" t="s">
        <v>128</v>
      </c>
      <c r="H223" s="155">
        <v>3</v>
      </c>
      <c r="I223" s="156"/>
      <c r="J223" s="157">
        <f>ROUND(I223*H223,2)</f>
        <v>0</v>
      </c>
      <c r="K223" s="158"/>
      <c r="L223" s="159"/>
      <c r="M223" s="160" t="s">
        <v>1</v>
      </c>
      <c r="N223" s="161" t="s">
        <v>37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141</v>
      </c>
      <c r="AT223" s="145" t="s">
        <v>264</v>
      </c>
      <c r="AU223" s="145" t="s">
        <v>130</v>
      </c>
      <c r="AY223" s="13" t="s">
        <v>122</v>
      </c>
      <c r="BE223" s="146">
        <f>IF(N223="základná",J223,0)</f>
        <v>0</v>
      </c>
      <c r="BF223" s="146">
        <f>IF(N223="znížená",J223,0)</f>
        <v>0</v>
      </c>
      <c r="BG223" s="146">
        <f>IF(N223="zákl. prenesená",J223,0)</f>
        <v>0</v>
      </c>
      <c r="BH223" s="146">
        <f>IF(N223="zníž. prenesená",J223,0)</f>
        <v>0</v>
      </c>
      <c r="BI223" s="146">
        <f>IF(N223="nulová",J223,0)</f>
        <v>0</v>
      </c>
      <c r="BJ223" s="13" t="s">
        <v>130</v>
      </c>
      <c r="BK223" s="146">
        <f>ROUND(I223*H223,2)</f>
        <v>0</v>
      </c>
      <c r="BL223" s="13" t="s">
        <v>129</v>
      </c>
      <c r="BM223" s="145" t="s">
        <v>402</v>
      </c>
    </row>
    <row r="224" spans="2:65" s="1" customFormat="1" ht="37.950000000000003" customHeight="1">
      <c r="B224" s="132"/>
      <c r="C224" s="151" t="s">
        <v>403</v>
      </c>
      <c r="D224" s="151" t="s">
        <v>264</v>
      </c>
      <c r="E224" s="152" t="s">
        <v>404</v>
      </c>
      <c r="F224" s="153" t="s">
        <v>405</v>
      </c>
      <c r="G224" s="154" t="s">
        <v>128</v>
      </c>
      <c r="H224" s="155">
        <v>2</v>
      </c>
      <c r="I224" s="156"/>
      <c r="J224" s="157">
        <f>ROUND(I224*H224,2)</f>
        <v>0</v>
      </c>
      <c r="K224" s="158"/>
      <c r="L224" s="159"/>
      <c r="M224" s="160" t="s">
        <v>1</v>
      </c>
      <c r="N224" s="161" t="s">
        <v>37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AR224" s="145" t="s">
        <v>141</v>
      </c>
      <c r="AT224" s="145" t="s">
        <v>264</v>
      </c>
      <c r="AU224" s="145" t="s">
        <v>130</v>
      </c>
      <c r="AY224" s="13" t="s">
        <v>122</v>
      </c>
      <c r="BE224" s="146">
        <f>IF(N224="základná",J224,0)</f>
        <v>0</v>
      </c>
      <c r="BF224" s="146">
        <f>IF(N224="znížená",J224,0)</f>
        <v>0</v>
      </c>
      <c r="BG224" s="146">
        <f>IF(N224="zákl. prenesená",J224,0)</f>
        <v>0</v>
      </c>
      <c r="BH224" s="146">
        <f>IF(N224="zníž. prenesená",J224,0)</f>
        <v>0</v>
      </c>
      <c r="BI224" s="146">
        <f>IF(N224="nulová",J224,0)</f>
        <v>0</v>
      </c>
      <c r="BJ224" s="13" t="s">
        <v>130</v>
      </c>
      <c r="BK224" s="146">
        <f>ROUND(I224*H224,2)</f>
        <v>0</v>
      </c>
      <c r="BL224" s="13" t="s">
        <v>129</v>
      </c>
      <c r="BM224" s="145" t="s">
        <v>406</v>
      </c>
    </row>
    <row r="225" spans="2:65" s="1" customFormat="1" ht="33" customHeight="1">
      <c r="B225" s="132"/>
      <c r="C225" s="151" t="s">
        <v>271</v>
      </c>
      <c r="D225" s="151" t="s">
        <v>264</v>
      </c>
      <c r="E225" s="152" t="s">
        <v>407</v>
      </c>
      <c r="F225" s="153" t="s">
        <v>408</v>
      </c>
      <c r="G225" s="154" t="s">
        <v>128</v>
      </c>
      <c r="H225" s="155">
        <v>1</v>
      </c>
      <c r="I225" s="156"/>
      <c r="J225" s="157">
        <f>ROUND(I225*H225,2)</f>
        <v>0</v>
      </c>
      <c r="K225" s="158"/>
      <c r="L225" s="159"/>
      <c r="M225" s="160" t="s">
        <v>1</v>
      </c>
      <c r="N225" s="161" t="s">
        <v>37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141</v>
      </c>
      <c r="AT225" s="145" t="s">
        <v>264</v>
      </c>
      <c r="AU225" s="145" t="s">
        <v>130</v>
      </c>
      <c r="AY225" s="13" t="s">
        <v>122</v>
      </c>
      <c r="BE225" s="146">
        <f>IF(N225="základná",J225,0)</f>
        <v>0</v>
      </c>
      <c r="BF225" s="146">
        <f>IF(N225="znížená",J225,0)</f>
        <v>0</v>
      </c>
      <c r="BG225" s="146">
        <f>IF(N225="zákl. prenesená",J225,0)</f>
        <v>0</v>
      </c>
      <c r="BH225" s="146">
        <f>IF(N225="zníž. prenesená",J225,0)</f>
        <v>0</v>
      </c>
      <c r="BI225" s="146">
        <f>IF(N225="nulová",J225,0)</f>
        <v>0</v>
      </c>
      <c r="BJ225" s="13" t="s">
        <v>130</v>
      </c>
      <c r="BK225" s="146">
        <f>ROUND(I225*H225,2)</f>
        <v>0</v>
      </c>
      <c r="BL225" s="13" t="s">
        <v>129</v>
      </c>
      <c r="BM225" s="145" t="s">
        <v>409</v>
      </c>
    </row>
    <row r="226" spans="2:65" s="11" customFormat="1" ht="22.95" customHeight="1">
      <c r="B226" s="121"/>
      <c r="D226" s="122" t="s">
        <v>70</v>
      </c>
      <c r="E226" s="130" t="s">
        <v>410</v>
      </c>
      <c r="F226" s="130" t="s">
        <v>411</v>
      </c>
      <c r="I226" s="124"/>
      <c r="J226" s="131">
        <f>BK226</f>
        <v>0</v>
      </c>
      <c r="L226" s="121"/>
      <c r="M226" s="125"/>
      <c r="P226" s="126">
        <f>SUM(P227:P242)</f>
        <v>0</v>
      </c>
      <c r="R226" s="126">
        <f>SUM(R227:R242)</f>
        <v>0</v>
      </c>
      <c r="T226" s="127">
        <f>SUM(T227:T242)</f>
        <v>0</v>
      </c>
      <c r="AR226" s="122" t="s">
        <v>130</v>
      </c>
      <c r="AT226" s="128" t="s">
        <v>70</v>
      </c>
      <c r="AU226" s="128" t="s">
        <v>79</v>
      </c>
      <c r="AY226" s="122" t="s">
        <v>122</v>
      </c>
      <c r="BK226" s="129">
        <f>SUM(BK227:BK242)</f>
        <v>0</v>
      </c>
    </row>
    <row r="227" spans="2:65" s="1" customFormat="1" ht="33" customHeight="1">
      <c r="B227" s="132"/>
      <c r="C227" s="133" t="s">
        <v>412</v>
      </c>
      <c r="D227" s="133" t="s">
        <v>125</v>
      </c>
      <c r="E227" s="134" t="s">
        <v>413</v>
      </c>
      <c r="F227" s="135" t="s">
        <v>414</v>
      </c>
      <c r="G227" s="136" t="s">
        <v>133</v>
      </c>
      <c r="H227" s="137">
        <v>24</v>
      </c>
      <c r="I227" s="138"/>
      <c r="J227" s="139">
        <f t="shared" ref="J227:J242" si="60">ROUND(I227*H227,2)</f>
        <v>0</v>
      </c>
      <c r="K227" s="140"/>
      <c r="L227" s="28"/>
      <c r="M227" s="141" t="s">
        <v>1</v>
      </c>
      <c r="N227" s="142" t="s">
        <v>37</v>
      </c>
      <c r="P227" s="143">
        <f t="shared" ref="P227:P242" si="61">O227*H227</f>
        <v>0</v>
      </c>
      <c r="Q227" s="143">
        <v>0</v>
      </c>
      <c r="R227" s="143">
        <f t="shared" ref="R227:R242" si="62">Q227*H227</f>
        <v>0</v>
      </c>
      <c r="S227" s="143">
        <v>0</v>
      </c>
      <c r="T227" s="144">
        <f t="shared" ref="T227:T242" si="63">S227*H227</f>
        <v>0</v>
      </c>
      <c r="AR227" s="145" t="s">
        <v>155</v>
      </c>
      <c r="AT227" s="145" t="s">
        <v>125</v>
      </c>
      <c r="AU227" s="145" t="s">
        <v>130</v>
      </c>
      <c r="AY227" s="13" t="s">
        <v>122</v>
      </c>
      <c r="BE227" s="146">
        <f t="shared" ref="BE227:BE242" si="64">IF(N227="základná",J227,0)</f>
        <v>0</v>
      </c>
      <c r="BF227" s="146">
        <f t="shared" ref="BF227:BF242" si="65">IF(N227="znížená",J227,0)</f>
        <v>0</v>
      </c>
      <c r="BG227" s="146">
        <f t="shared" ref="BG227:BG242" si="66">IF(N227="zákl. prenesená",J227,0)</f>
        <v>0</v>
      </c>
      <c r="BH227" s="146">
        <f t="shared" ref="BH227:BH242" si="67">IF(N227="zníž. prenesená",J227,0)</f>
        <v>0</v>
      </c>
      <c r="BI227" s="146">
        <f t="shared" ref="BI227:BI242" si="68">IF(N227="nulová",J227,0)</f>
        <v>0</v>
      </c>
      <c r="BJ227" s="13" t="s">
        <v>130</v>
      </c>
      <c r="BK227" s="146">
        <f t="shared" ref="BK227:BK242" si="69">ROUND(I227*H227,2)</f>
        <v>0</v>
      </c>
      <c r="BL227" s="13" t="s">
        <v>155</v>
      </c>
      <c r="BM227" s="145" t="s">
        <v>415</v>
      </c>
    </row>
    <row r="228" spans="2:65" s="1" customFormat="1" ht="37.950000000000003" customHeight="1">
      <c r="B228" s="132"/>
      <c r="C228" s="151" t="s">
        <v>274</v>
      </c>
      <c r="D228" s="151" t="s">
        <v>264</v>
      </c>
      <c r="E228" s="152" t="s">
        <v>416</v>
      </c>
      <c r="F228" s="153" t="s">
        <v>417</v>
      </c>
      <c r="G228" s="154" t="s">
        <v>133</v>
      </c>
      <c r="H228" s="155">
        <v>24</v>
      </c>
      <c r="I228" s="156"/>
      <c r="J228" s="157">
        <f t="shared" si="60"/>
        <v>0</v>
      </c>
      <c r="K228" s="158"/>
      <c r="L228" s="159"/>
      <c r="M228" s="160" t="s">
        <v>1</v>
      </c>
      <c r="N228" s="161" t="s">
        <v>37</v>
      </c>
      <c r="P228" s="143">
        <f t="shared" si="61"/>
        <v>0</v>
      </c>
      <c r="Q228" s="143">
        <v>0</v>
      </c>
      <c r="R228" s="143">
        <f t="shared" si="62"/>
        <v>0</v>
      </c>
      <c r="S228" s="143">
        <v>0</v>
      </c>
      <c r="T228" s="144">
        <f t="shared" si="63"/>
        <v>0</v>
      </c>
      <c r="AR228" s="145" t="s">
        <v>182</v>
      </c>
      <c r="AT228" s="145" t="s">
        <v>264</v>
      </c>
      <c r="AU228" s="145" t="s">
        <v>130</v>
      </c>
      <c r="AY228" s="13" t="s">
        <v>122</v>
      </c>
      <c r="BE228" s="146">
        <f t="shared" si="64"/>
        <v>0</v>
      </c>
      <c r="BF228" s="146">
        <f t="shared" si="65"/>
        <v>0</v>
      </c>
      <c r="BG228" s="146">
        <f t="shared" si="66"/>
        <v>0</v>
      </c>
      <c r="BH228" s="146">
        <f t="shared" si="67"/>
        <v>0</v>
      </c>
      <c r="BI228" s="146">
        <f t="shared" si="68"/>
        <v>0</v>
      </c>
      <c r="BJ228" s="13" t="s">
        <v>130</v>
      </c>
      <c r="BK228" s="146">
        <f t="shared" si="69"/>
        <v>0</v>
      </c>
      <c r="BL228" s="13" t="s">
        <v>155</v>
      </c>
      <c r="BM228" s="145" t="s">
        <v>418</v>
      </c>
    </row>
    <row r="229" spans="2:65" s="1" customFormat="1" ht="37.950000000000003" customHeight="1">
      <c r="B229" s="132"/>
      <c r="C229" s="151" t="s">
        <v>419</v>
      </c>
      <c r="D229" s="151" t="s">
        <v>264</v>
      </c>
      <c r="E229" s="152" t="s">
        <v>420</v>
      </c>
      <c r="F229" s="153" t="s">
        <v>421</v>
      </c>
      <c r="G229" s="154" t="s">
        <v>133</v>
      </c>
      <c r="H229" s="155">
        <v>24</v>
      </c>
      <c r="I229" s="156"/>
      <c r="J229" s="157">
        <f t="shared" si="60"/>
        <v>0</v>
      </c>
      <c r="K229" s="158"/>
      <c r="L229" s="159"/>
      <c r="M229" s="160" t="s">
        <v>1</v>
      </c>
      <c r="N229" s="161" t="s">
        <v>37</v>
      </c>
      <c r="P229" s="143">
        <f t="shared" si="61"/>
        <v>0</v>
      </c>
      <c r="Q229" s="143">
        <v>0</v>
      </c>
      <c r="R229" s="143">
        <f t="shared" si="62"/>
        <v>0</v>
      </c>
      <c r="S229" s="143">
        <v>0</v>
      </c>
      <c r="T229" s="144">
        <f t="shared" si="63"/>
        <v>0</v>
      </c>
      <c r="AR229" s="145" t="s">
        <v>182</v>
      </c>
      <c r="AT229" s="145" t="s">
        <v>264</v>
      </c>
      <c r="AU229" s="145" t="s">
        <v>130</v>
      </c>
      <c r="AY229" s="13" t="s">
        <v>122</v>
      </c>
      <c r="BE229" s="146">
        <f t="shared" si="64"/>
        <v>0</v>
      </c>
      <c r="BF229" s="146">
        <f t="shared" si="65"/>
        <v>0</v>
      </c>
      <c r="BG229" s="146">
        <f t="shared" si="66"/>
        <v>0</v>
      </c>
      <c r="BH229" s="146">
        <f t="shared" si="67"/>
        <v>0</v>
      </c>
      <c r="BI229" s="146">
        <f t="shared" si="68"/>
        <v>0</v>
      </c>
      <c r="BJ229" s="13" t="s">
        <v>130</v>
      </c>
      <c r="BK229" s="146">
        <f t="shared" si="69"/>
        <v>0</v>
      </c>
      <c r="BL229" s="13" t="s">
        <v>155</v>
      </c>
      <c r="BM229" s="145" t="s">
        <v>422</v>
      </c>
    </row>
    <row r="230" spans="2:65" s="1" customFormat="1" ht="24.15" customHeight="1">
      <c r="B230" s="132"/>
      <c r="C230" s="151" t="s">
        <v>278</v>
      </c>
      <c r="D230" s="151" t="s">
        <v>264</v>
      </c>
      <c r="E230" s="152" t="s">
        <v>423</v>
      </c>
      <c r="F230" s="153" t="s">
        <v>424</v>
      </c>
      <c r="G230" s="154" t="s">
        <v>128</v>
      </c>
      <c r="H230" s="155">
        <v>4</v>
      </c>
      <c r="I230" s="156"/>
      <c r="J230" s="157">
        <f t="shared" si="60"/>
        <v>0</v>
      </c>
      <c r="K230" s="158"/>
      <c r="L230" s="159"/>
      <c r="M230" s="160" t="s">
        <v>1</v>
      </c>
      <c r="N230" s="161" t="s">
        <v>37</v>
      </c>
      <c r="P230" s="143">
        <f t="shared" si="61"/>
        <v>0</v>
      </c>
      <c r="Q230" s="143">
        <v>0</v>
      </c>
      <c r="R230" s="143">
        <f t="shared" si="62"/>
        <v>0</v>
      </c>
      <c r="S230" s="143">
        <v>0</v>
      </c>
      <c r="T230" s="144">
        <f t="shared" si="63"/>
        <v>0</v>
      </c>
      <c r="AR230" s="145" t="s">
        <v>182</v>
      </c>
      <c r="AT230" s="145" t="s">
        <v>264</v>
      </c>
      <c r="AU230" s="145" t="s">
        <v>130</v>
      </c>
      <c r="AY230" s="13" t="s">
        <v>122</v>
      </c>
      <c r="BE230" s="146">
        <f t="shared" si="64"/>
        <v>0</v>
      </c>
      <c r="BF230" s="146">
        <f t="shared" si="65"/>
        <v>0</v>
      </c>
      <c r="BG230" s="146">
        <f t="shared" si="66"/>
        <v>0</v>
      </c>
      <c r="BH230" s="146">
        <f t="shared" si="67"/>
        <v>0</v>
      </c>
      <c r="BI230" s="146">
        <f t="shared" si="68"/>
        <v>0</v>
      </c>
      <c r="BJ230" s="13" t="s">
        <v>130</v>
      </c>
      <c r="BK230" s="146">
        <f t="shared" si="69"/>
        <v>0</v>
      </c>
      <c r="BL230" s="13" t="s">
        <v>155</v>
      </c>
      <c r="BM230" s="145" t="s">
        <v>425</v>
      </c>
    </row>
    <row r="231" spans="2:65" s="1" customFormat="1" ht="24.15" customHeight="1">
      <c r="B231" s="132"/>
      <c r="C231" s="133" t="s">
        <v>426</v>
      </c>
      <c r="D231" s="133" t="s">
        <v>125</v>
      </c>
      <c r="E231" s="134" t="s">
        <v>427</v>
      </c>
      <c r="F231" s="135" t="s">
        <v>428</v>
      </c>
      <c r="G231" s="136" t="s">
        <v>429</v>
      </c>
      <c r="H231" s="137">
        <v>4</v>
      </c>
      <c r="I231" s="138"/>
      <c r="J231" s="139">
        <f t="shared" si="60"/>
        <v>0</v>
      </c>
      <c r="K231" s="140"/>
      <c r="L231" s="28"/>
      <c r="M231" s="141" t="s">
        <v>1</v>
      </c>
      <c r="N231" s="142" t="s">
        <v>37</v>
      </c>
      <c r="P231" s="143">
        <f t="shared" si="61"/>
        <v>0</v>
      </c>
      <c r="Q231" s="143">
        <v>0</v>
      </c>
      <c r="R231" s="143">
        <f t="shared" si="62"/>
        <v>0</v>
      </c>
      <c r="S231" s="143">
        <v>0</v>
      </c>
      <c r="T231" s="144">
        <f t="shared" si="63"/>
        <v>0</v>
      </c>
      <c r="AR231" s="145" t="s">
        <v>155</v>
      </c>
      <c r="AT231" s="145" t="s">
        <v>125</v>
      </c>
      <c r="AU231" s="145" t="s">
        <v>130</v>
      </c>
      <c r="AY231" s="13" t="s">
        <v>122</v>
      </c>
      <c r="BE231" s="146">
        <f t="shared" si="64"/>
        <v>0</v>
      </c>
      <c r="BF231" s="146">
        <f t="shared" si="65"/>
        <v>0</v>
      </c>
      <c r="BG231" s="146">
        <f t="shared" si="66"/>
        <v>0</v>
      </c>
      <c r="BH231" s="146">
        <f t="shared" si="67"/>
        <v>0</v>
      </c>
      <c r="BI231" s="146">
        <f t="shared" si="68"/>
        <v>0</v>
      </c>
      <c r="BJ231" s="13" t="s">
        <v>130</v>
      </c>
      <c r="BK231" s="146">
        <f t="shared" si="69"/>
        <v>0</v>
      </c>
      <c r="BL231" s="13" t="s">
        <v>155</v>
      </c>
      <c r="BM231" s="145" t="s">
        <v>430</v>
      </c>
    </row>
    <row r="232" spans="2:65" s="1" customFormat="1" ht="24.15" customHeight="1">
      <c r="B232" s="132"/>
      <c r="C232" s="151" t="s">
        <v>281</v>
      </c>
      <c r="D232" s="151" t="s">
        <v>264</v>
      </c>
      <c r="E232" s="152" t="s">
        <v>431</v>
      </c>
      <c r="F232" s="153" t="s">
        <v>432</v>
      </c>
      <c r="G232" s="154" t="s">
        <v>429</v>
      </c>
      <c r="H232" s="155">
        <v>4</v>
      </c>
      <c r="I232" s="156"/>
      <c r="J232" s="157">
        <f t="shared" si="60"/>
        <v>0</v>
      </c>
      <c r="K232" s="158"/>
      <c r="L232" s="159"/>
      <c r="M232" s="160" t="s">
        <v>1</v>
      </c>
      <c r="N232" s="161" t="s">
        <v>37</v>
      </c>
      <c r="P232" s="143">
        <f t="shared" si="61"/>
        <v>0</v>
      </c>
      <c r="Q232" s="143">
        <v>0</v>
      </c>
      <c r="R232" s="143">
        <f t="shared" si="62"/>
        <v>0</v>
      </c>
      <c r="S232" s="143">
        <v>0</v>
      </c>
      <c r="T232" s="144">
        <f t="shared" si="63"/>
        <v>0</v>
      </c>
      <c r="AR232" s="145" t="s">
        <v>182</v>
      </c>
      <c r="AT232" s="145" t="s">
        <v>264</v>
      </c>
      <c r="AU232" s="145" t="s">
        <v>130</v>
      </c>
      <c r="AY232" s="13" t="s">
        <v>122</v>
      </c>
      <c r="BE232" s="146">
        <f t="shared" si="64"/>
        <v>0</v>
      </c>
      <c r="BF232" s="146">
        <f t="shared" si="65"/>
        <v>0</v>
      </c>
      <c r="BG232" s="146">
        <f t="shared" si="66"/>
        <v>0</v>
      </c>
      <c r="BH232" s="146">
        <f t="shared" si="67"/>
        <v>0</v>
      </c>
      <c r="BI232" s="146">
        <f t="shared" si="68"/>
        <v>0</v>
      </c>
      <c r="BJ232" s="13" t="s">
        <v>130</v>
      </c>
      <c r="BK232" s="146">
        <f t="shared" si="69"/>
        <v>0</v>
      </c>
      <c r="BL232" s="13" t="s">
        <v>155</v>
      </c>
      <c r="BM232" s="145" t="s">
        <v>433</v>
      </c>
    </row>
    <row r="233" spans="2:65" s="1" customFormat="1" ht="33" customHeight="1">
      <c r="B233" s="132"/>
      <c r="C233" s="133" t="s">
        <v>434</v>
      </c>
      <c r="D233" s="133" t="s">
        <v>125</v>
      </c>
      <c r="E233" s="134" t="s">
        <v>435</v>
      </c>
      <c r="F233" s="135" t="s">
        <v>436</v>
      </c>
      <c r="G233" s="136" t="s">
        <v>133</v>
      </c>
      <c r="H233" s="137">
        <v>21.8</v>
      </c>
      <c r="I233" s="138"/>
      <c r="J233" s="139">
        <f t="shared" si="60"/>
        <v>0</v>
      </c>
      <c r="K233" s="140"/>
      <c r="L233" s="28"/>
      <c r="M233" s="141" t="s">
        <v>1</v>
      </c>
      <c r="N233" s="142" t="s">
        <v>37</v>
      </c>
      <c r="P233" s="143">
        <f t="shared" si="61"/>
        <v>0</v>
      </c>
      <c r="Q233" s="143">
        <v>0</v>
      </c>
      <c r="R233" s="143">
        <f t="shared" si="62"/>
        <v>0</v>
      </c>
      <c r="S233" s="143">
        <v>0</v>
      </c>
      <c r="T233" s="144">
        <f t="shared" si="63"/>
        <v>0</v>
      </c>
      <c r="AR233" s="145" t="s">
        <v>155</v>
      </c>
      <c r="AT233" s="145" t="s">
        <v>125</v>
      </c>
      <c r="AU233" s="145" t="s">
        <v>130</v>
      </c>
      <c r="AY233" s="13" t="s">
        <v>122</v>
      </c>
      <c r="BE233" s="146">
        <f t="shared" si="64"/>
        <v>0</v>
      </c>
      <c r="BF233" s="146">
        <f t="shared" si="65"/>
        <v>0</v>
      </c>
      <c r="BG233" s="146">
        <f t="shared" si="66"/>
        <v>0</v>
      </c>
      <c r="BH233" s="146">
        <f t="shared" si="67"/>
        <v>0</v>
      </c>
      <c r="BI233" s="146">
        <f t="shared" si="68"/>
        <v>0</v>
      </c>
      <c r="BJ233" s="13" t="s">
        <v>130</v>
      </c>
      <c r="BK233" s="146">
        <f t="shared" si="69"/>
        <v>0</v>
      </c>
      <c r="BL233" s="13" t="s">
        <v>155</v>
      </c>
      <c r="BM233" s="145" t="s">
        <v>437</v>
      </c>
    </row>
    <row r="234" spans="2:65" s="1" customFormat="1" ht="37.950000000000003" customHeight="1">
      <c r="B234" s="132"/>
      <c r="C234" s="151" t="s">
        <v>285</v>
      </c>
      <c r="D234" s="151" t="s">
        <v>264</v>
      </c>
      <c r="E234" s="152" t="s">
        <v>416</v>
      </c>
      <c r="F234" s="153" t="s">
        <v>417</v>
      </c>
      <c r="G234" s="154" t="s">
        <v>133</v>
      </c>
      <c r="H234" s="155">
        <v>23.14</v>
      </c>
      <c r="I234" s="156"/>
      <c r="J234" s="157">
        <f t="shared" si="60"/>
        <v>0</v>
      </c>
      <c r="K234" s="158"/>
      <c r="L234" s="159"/>
      <c r="M234" s="160" t="s">
        <v>1</v>
      </c>
      <c r="N234" s="161" t="s">
        <v>37</v>
      </c>
      <c r="P234" s="143">
        <f t="shared" si="61"/>
        <v>0</v>
      </c>
      <c r="Q234" s="143">
        <v>0</v>
      </c>
      <c r="R234" s="143">
        <f t="shared" si="62"/>
        <v>0</v>
      </c>
      <c r="S234" s="143">
        <v>0</v>
      </c>
      <c r="T234" s="144">
        <f t="shared" si="63"/>
        <v>0</v>
      </c>
      <c r="AR234" s="145" t="s">
        <v>182</v>
      </c>
      <c r="AT234" s="145" t="s">
        <v>264</v>
      </c>
      <c r="AU234" s="145" t="s">
        <v>130</v>
      </c>
      <c r="AY234" s="13" t="s">
        <v>122</v>
      </c>
      <c r="BE234" s="146">
        <f t="shared" si="64"/>
        <v>0</v>
      </c>
      <c r="BF234" s="146">
        <f t="shared" si="65"/>
        <v>0</v>
      </c>
      <c r="BG234" s="146">
        <f t="shared" si="66"/>
        <v>0</v>
      </c>
      <c r="BH234" s="146">
        <f t="shared" si="67"/>
        <v>0</v>
      </c>
      <c r="BI234" s="146">
        <f t="shared" si="68"/>
        <v>0</v>
      </c>
      <c r="BJ234" s="13" t="s">
        <v>130</v>
      </c>
      <c r="BK234" s="146">
        <f t="shared" si="69"/>
        <v>0</v>
      </c>
      <c r="BL234" s="13" t="s">
        <v>155</v>
      </c>
      <c r="BM234" s="145" t="s">
        <v>438</v>
      </c>
    </row>
    <row r="235" spans="2:65" s="1" customFormat="1" ht="37.950000000000003" customHeight="1">
      <c r="B235" s="132"/>
      <c r="C235" s="151" t="s">
        <v>439</v>
      </c>
      <c r="D235" s="151" t="s">
        <v>264</v>
      </c>
      <c r="E235" s="152" t="s">
        <v>420</v>
      </c>
      <c r="F235" s="153" t="s">
        <v>421</v>
      </c>
      <c r="G235" s="154" t="s">
        <v>133</v>
      </c>
      <c r="H235" s="155">
        <v>23.14</v>
      </c>
      <c r="I235" s="156"/>
      <c r="J235" s="157">
        <f t="shared" si="60"/>
        <v>0</v>
      </c>
      <c r="K235" s="158"/>
      <c r="L235" s="159"/>
      <c r="M235" s="160" t="s">
        <v>1</v>
      </c>
      <c r="N235" s="161" t="s">
        <v>37</v>
      </c>
      <c r="P235" s="143">
        <f t="shared" si="61"/>
        <v>0</v>
      </c>
      <c r="Q235" s="143">
        <v>0</v>
      </c>
      <c r="R235" s="143">
        <f t="shared" si="62"/>
        <v>0</v>
      </c>
      <c r="S235" s="143">
        <v>0</v>
      </c>
      <c r="T235" s="144">
        <f t="shared" si="63"/>
        <v>0</v>
      </c>
      <c r="AR235" s="145" t="s">
        <v>182</v>
      </c>
      <c r="AT235" s="145" t="s">
        <v>264</v>
      </c>
      <c r="AU235" s="145" t="s">
        <v>130</v>
      </c>
      <c r="AY235" s="13" t="s">
        <v>122</v>
      </c>
      <c r="BE235" s="146">
        <f t="shared" si="64"/>
        <v>0</v>
      </c>
      <c r="BF235" s="146">
        <f t="shared" si="65"/>
        <v>0</v>
      </c>
      <c r="BG235" s="146">
        <f t="shared" si="66"/>
        <v>0</v>
      </c>
      <c r="BH235" s="146">
        <f t="shared" si="67"/>
        <v>0</v>
      </c>
      <c r="BI235" s="146">
        <f t="shared" si="68"/>
        <v>0</v>
      </c>
      <c r="BJ235" s="13" t="s">
        <v>130</v>
      </c>
      <c r="BK235" s="146">
        <f t="shared" si="69"/>
        <v>0</v>
      </c>
      <c r="BL235" s="13" t="s">
        <v>155</v>
      </c>
      <c r="BM235" s="145" t="s">
        <v>440</v>
      </c>
    </row>
    <row r="236" spans="2:65" s="1" customFormat="1" ht="24.15" customHeight="1">
      <c r="B236" s="132"/>
      <c r="C236" s="151" t="s">
        <v>290</v>
      </c>
      <c r="D236" s="151" t="s">
        <v>264</v>
      </c>
      <c r="E236" s="152" t="s">
        <v>441</v>
      </c>
      <c r="F236" s="153" t="s">
        <v>442</v>
      </c>
      <c r="G236" s="154" t="s">
        <v>128</v>
      </c>
      <c r="H236" s="155">
        <v>1</v>
      </c>
      <c r="I236" s="156"/>
      <c r="J236" s="157">
        <f t="shared" si="60"/>
        <v>0</v>
      </c>
      <c r="K236" s="158"/>
      <c r="L236" s="159"/>
      <c r="M236" s="160" t="s">
        <v>1</v>
      </c>
      <c r="N236" s="161" t="s">
        <v>37</v>
      </c>
      <c r="P236" s="143">
        <f t="shared" si="61"/>
        <v>0</v>
      </c>
      <c r="Q236" s="143">
        <v>0</v>
      </c>
      <c r="R236" s="143">
        <f t="shared" si="62"/>
        <v>0</v>
      </c>
      <c r="S236" s="143">
        <v>0</v>
      </c>
      <c r="T236" s="144">
        <f t="shared" si="63"/>
        <v>0</v>
      </c>
      <c r="AR236" s="145" t="s">
        <v>182</v>
      </c>
      <c r="AT236" s="145" t="s">
        <v>264</v>
      </c>
      <c r="AU236" s="145" t="s">
        <v>130</v>
      </c>
      <c r="AY236" s="13" t="s">
        <v>122</v>
      </c>
      <c r="BE236" s="146">
        <f t="shared" si="64"/>
        <v>0</v>
      </c>
      <c r="BF236" s="146">
        <f t="shared" si="65"/>
        <v>0</v>
      </c>
      <c r="BG236" s="146">
        <f t="shared" si="66"/>
        <v>0</v>
      </c>
      <c r="BH236" s="146">
        <f t="shared" si="67"/>
        <v>0</v>
      </c>
      <c r="BI236" s="146">
        <f t="shared" si="68"/>
        <v>0</v>
      </c>
      <c r="BJ236" s="13" t="s">
        <v>130</v>
      </c>
      <c r="BK236" s="146">
        <f t="shared" si="69"/>
        <v>0</v>
      </c>
      <c r="BL236" s="13" t="s">
        <v>155</v>
      </c>
      <c r="BM236" s="145" t="s">
        <v>443</v>
      </c>
    </row>
    <row r="237" spans="2:65" s="1" customFormat="1" ht="33" customHeight="1">
      <c r="B237" s="132"/>
      <c r="C237" s="151" t="s">
        <v>444</v>
      </c>
      <c r="D237" s="151" t="s">
        <v>264</v>
      </c>
      <c r="E237" s="152" t="s">
        <v>445</v>
      </c>
      <c r="F237" s="153" t="s">
        <v>446</v>
      </c>
      <c r="G237" s="154" t="s">
        <v>128</v>
      </c>
      <c r="H237" s="155">
        <v>1</v>
      </c>
      <c r="I237" s="156"/>
      <c r="J237" s="157">
        <f t="shared" si="60"/>
        <v>0</v>
      </c>
      <c r="K237" s="158"/>
      <c r="L237" s="159"/>
      <c r="M237" s="160" t="s">
        <v>1</v>
      </c>
      <c r="N237" s="161" t="s">
        <v>37</v>
      </c>
      <c r="P237" s="143">
        <f t="shared" si="61"/>
        <v>0</v>
      </c>
      <c r="Q237" s="143">
        <v>0</v>
      </c>
      <c r="R237" s="143">
        <f t="shared" si="62"/>
        <v>0</v>
      </c>
      <c r="S237" s="143">
        <v>0</v>
      </c>
      <c r="T237" s="144">
        <f t="shared" si="63"/>
        <v>0</v>
      </c>
      <c r="AR237" s="145" t="s">
        <v>182</v>
      </c>
      <c r="AT237" s="145" t="s">
        <v>264</v>
      </c>
      <c r="AU237" s="145" t="s">
        <v>130</v>
      </c>
      <c r="AY237" s="13" t="s">
        <v>122</v>
      </c>
      <c r="BE237" s="146">
        <f t="shared" si="64"/>
        <v>0</v>
      </c>
      <c r="BF237" s="146">
        <f t="shared" si="65"/>
        <v>0</v>
      </c>
      <c r="BG237" s="146">
        <f t="shared" si="66"/>
        <v>0</v>
      </c>
      <c r="BH237" s="146">
        <f t="shared" si="67"/>
        <v>0</v>
      </c>
      <c r="BI237" s="146">
        <f t="shared" si="68"/>
        <v>0</v>
      </c>
      <c r="BJ237" s="13" t="s">
        <v>130</v>
      </c>
      <c r="BK237" s="146">
        <f t="shared" si="69"/>
        <v>0</v>
      </c>
      <c r="BL237" s="13" t="s">
        <v>155</v>
      </c>
      <c r="BM237" s="145" t="s">
        <v>447</v>
      </c>
    </row>
    <row r="238" spans="2:65" s="1" customFormat="1" ht="24.15" customHeight="1">
      <c r="B238" s="132"/>
      <c r="C238" s="133" t="s">
        <v>295</v>
      </c>
      <c r="D238" s="133" t="s">
        <v>125</v>
      </c>
      <c r="E238" s="134" t="s">
        <v>448</v>
      </c>
      <c r="F238" s="135" t="s">
        <v>449</v>
      </c>
      <c r="G238" s="136" t="s">
        <v>128</v>
      </c>
      <c r="H238" s="137">
        <v>5</v>
      </c>
      <c r="I238" s="138"/>
      <c r="J238" s="139">
        <f t="shared" si="60"/>
        <v>0</v>
      </c>
      <c r="K238" s="140"/>
      <c r="L238" s="28"/>
      <c r="M238" s="141" t="s">
        <v>1</v>
      </c>
      <c r="N238" s="142" t="s">
        <v>37</v>
      </c>
      <c r="P238" s="143">
        <f t="shared" si="61"/>
        <v>0</v>
      </c>
      <c r="Q238" s="143">
        <v>0</v>
      </c>
      <c r="R238" s="143">
        <f t="shared" si="62"/>
        <v>0</v>
      </c>
      <c r="S238" s="143">
        <v>0</v>
      </c>
      <c r="T238" s="144">
        <f t="shared" si="63"/>
        <v>0</v>
      </c>
      <c r="AR238" s="145" t="s">
        <v>155</v>
      </c>
      <c r="AT238" s="145" t="s">
        <v>125</v>
      </c>
      <c r="AU238" s="145" t="s">
        <v>130</v>
      </c>
      <c r="AY238" s="13" t="s">
        <v>122</v>
      </c>
      <c r="BE238" s="146">
        <f t="shared" si="64"/>
        <v>0</v>
      </c>
      <c r="BF238" s="146">
        <f t="shared" si="65"/>
        <v>0</v>
      </c>
      <c r="BG238" s="146">
        <f t="shared" si="66"/>
        <v>0</v>
      </c>
      <c r="BH238" s="146">
        <f t="shared" si="67"/>
        <v>0</v>
      </c>
      <c r="BI238" s="146">
        <f t="shared" si="68"/>
        <v>0</v>
      </c>
      <c r="BJ238" s="13" t="s">
        <v>130</v>
      </c>
      <c r="BK238" s="146">
        <f t="shared" si="69"/>
        <v>0</v>
      </c>
      <c r="BL238" s="13" t="s">
        <v>155</v>
      </c>
      <c r="BM238" s="145" t="s">
        <v>450</v>
      </c>
    </row>
    <row r="239" spans="2:65" s="1" customFormat="1" ht="24.15" customHeight="1">
      <c r="B239" s="132"/>
      <c r="C239" s="151" t="s">
        <v>451</v>
      </c>
      <c r="D239" s="151" t="s">
        <v>264</v>
      </c>
      <c r="E239" s="152" t="s">
        <v>452</v>
      </c>
      <c r="F239" s="153" t="s">
        <v>453</v>
      </c>
      <c r="G239" s="154" t="s">
        <v>128</v>
      </c>
      <c r="H239" s="155">
        <v>5</v>
      </c>
      <c r="I239" s="156"/>
      <c r="J239" s="157">
        <f t="shared" si="60"/>
        <v>0</v>
      </c>
      <c r="K239" s="158"/>
      <c r="L239" s="159"/>
      <c r="M239" s="160" t="s">
        <v>1</v>
      </c>
      <c r="N239" s="161" t="s">
        <v>37</v>
      </c>
      <c r="P239" s="143">
        <f t="shared" si="61"/>
        <v>0</v>
      </c>
      <c r="Q239" s="143">
        <v>0</v>
      </c>
      <c r="R239" s="143">
        <f t="shared" si="62"/>
        <v>0</v>
      </c>
      <c r="S239" s="143">
        <v>0</v>
      </c>
      <c r="T239" s="144">
        <f t="shared" si="63"/>
        <v>0</v>
      </c>
      <c r="AR239" s="145" t="s">
        <v>182</v>
      </c>
      <c r="AT239" s="145" t="s">
        <v>264</v>
      </c>
      <c r="AU239" s="145" t="s">
        <v>130</v>
      </c>
      <c r="AY239" s="13" t="s">
        <v>122</v>
      </c>
      <c r="BE239" s="146">
        <f t="shared" si="64"/>
        <v>0</v>
      </c>
      <c r="BF239" s="146">
        <f t="shared" si="65"/>
        <v>0</v>
      </c>
      <c r="BG239" s="146">
        <f t="shared" si="66"/>
        <v>0</v>
      </c>
      <c r="BH239" s="146">
        <f t="shared" si="67"/>
        <v>0</v>
      </c>
      <c r="BI239" s="146">
        <f t="shared" si="68"/>
        <v>0</v>
      </c>
      <c r="BJ239" s="13" t="s">
        <v>130</v>
      </c>
      <c r="BK239" s="146">
        <f t="shared" si="69"/>
        <v>0</v>
      </c>
      <c r="BL239" s="13" t="s">
        <v>155</v>
      </c>
      <c r="BM239" s="145" t="s">
        <v>454</v>
      </c>
    </row>
    <row r="240" spans="2:65" s="1" customFormat="1" ht="24.15" customHeight="1">
      <c r="B240" s="132"/>
      <c r="C240" s="133" t="s">
        <v>298</v>
      </c>
      <c r="D240" s="133" t="s">
        <v>125</v>
      </c>
      <c r="E240" s="134" t="s">
        <v>455</v>
      </c>
      <c r="F240" s="135" t="s">
        <v>456</v>
      </c>
      <c r="G240" s="136" t="s">
        <v>136</v>
      </c>
      <c r="H240" s="137">
        <v>3.84</v>
      </c>
      <c r="I240" s="138"/>
      <c r="J240" s="139">
        <f t="shared" si="60"/>
        <v>0</v>
      </c>
      <c r="K240" s="140"/>
      <c r="L240" s="28"/>
      <c r="M240" s="141" t="s">
        <v>1</v>
      </c>
      <c r="N240" s="142" t="s">
        <v>37</v>
      </c>
      <c r="P240" s="143">
        <f t="shared" si="61"/>
        <v>0</v>
      </c>
      <c r="Q240" s="143">
        <v>0</v>
      </c>
      <c r="R240" s="143">
        <f t="shared" si="62"/>
        <v>0</v>
      </c>
      <c r="S240" s="143">
        <v>0</v>
      </c>
      <c r="T240" s="144">
        <f t="shared" si="63"/>
        <v>0</v>
      </c>
      <c r="AR240" s="145" t="s">
        <v>155</v>
      </c>
      <c r="AT240" s="145" t="s">
        <v>125</v>
      </c>
      <c r="AU240" s="145" t="s">
        <v>130</v>
      </c>
      <c r="AY240" s="13" t="s">
        <v>122</v>
      </c>
      <c r="BE240" s="146">
        <f t="shared" si="64"/>
        <v>0</v>
      </c>
      <c r="BF240" s="146">
        <f t="shared" si="65"/>
        <v>0</v>
      </c>
      <c r="BG240" s="146">
        <f t="shared" si="66"/>
        <v>0</v>
      </c>
      <c r="BH240" s="146">
        <f t="shared" si="67"/>
        <v>0</v>
      </c>
      <c r="BI240" s="146">
        <f t="shared" si="68"/>
        <v>0</v>
      </c>
      <c r="BJ240" s="13" t="s">
        <v>130</v>
      </c>
      <c r="BK240" s="146">
        <f t="shared" si="69"/>
        <v>0</v>
      </c>
      <c r="BL240" s="13" t="s">
        <v>155</v>
      </c>
      <c r="BM240" s="145" t="s">
        <v>457</v>
      </c>
    </row>
    <row r="241" spans="2:65" s="1" customFormat="1" ht="24.15" customHeight="1">
      <c r="B241" s="132"/>
      <c r="C241" s="151" t="s">
        <v>458</v>
      </c>
      <c r="D241" s="151" t="s">
        <v>264</v>
      </c>
      <c r="E241" s="152" t="s">
        <v>459</v>
      </c>
      <c r="F241" s="153" t="s">
        <v>460</v>
      </c>
      <c r="G241" s="154" t="s">
        <v>136</v>
      </c>
      <c r="H241" s="155">
        <v>3.84</v>
      </c>
      <c r="I241" s="156"/>
      <c r="J241" s="157">
        <f t="shared" si="60"/>
        <v>0</v>
      </c>
      <c r="K241" s="158"/>
      <c r="L241" s="159"/>
      <c r="M241" s="160" t="s">
        <v>1</v>
      </c>
      <c r="N241" s="161" t="s">
        <v>37</v>
      </c>
      <c r="P241" s="143">
        <f t="shared" si="61"/>
        <v>0</v>
      </c>
      <c r="Q241" s="143">
        <v>0</v>
      </c>
      <c r="R241" s="143">
        <f t="shared" si="62"/>
        <v>0</v>
      </c>
      <c r="S241" s="143">
        <v>0</v>
      </c>
      <c r="T241" s="144">
        <f t="shared" si="63"/>
        <v>0</v>
      </c>
      <c r="AR241" s="145" t="s">
        <v>182</v>
      </c>
      <c r="AT241" s="145" t="s">
        <v>264</v>
      </c>
      <c r="AU241" s="145" t="s">
        <v>130</v>
      </c>
      <c r="AY241" s="13" t="s">
        <v>122</v>
      </c>
      <c r="BE241" s="146">
        <f t="shared" si="64"/>
        <v>0</v>
      </c>
      <c r="BF241" s="146">
        <f t="shared" si="65"/>
        <v>0</v>
      </c>
      <c r="BG241" s="146">
        <f t="shared" si="66"/>
        <v>0</v>
      </c>
      <c r="BH241" s="146">
        <f t="shared" si="67"/>
        <v>0</v>
      </c>
      <c r="BI241" s="146">
        <f t="shared" si="68"/>
        <v>0</v>
      </c>
      <c r="BJ241" s="13" t="s">
        <v>130</v>
      </c>
      <c r="BK241" s="146">
        <f t="shared" si="69"/>
        <v>0</v>
      </c>
      <c r="BL241" s="13" t="s">
        <v>155</v>
      </c>
      <c r="BM241" s="145" t="s">
        <v>461</v>
      </c>
    </row>
    <row r="242" spans="2:65" s="1" customFormat="1" ht="24.15" customHeight="1">
      <c r="B242" s="132"/>
      <c r="C242" s="133" t="s">
        <v>302</v>
      </c>
      <c r="D242" s="133" t="s">
        <v>125</v>
      </c>
      <c r="E242" s="134" t="s">
        <v>462</v>
      </c>
      <c r="F242" s="135" t="s">
        <v>463</v>
      </c>
      <c r="G242" s="136" t="s">
        <v>256</v>
      </c>
      <c r="H242" s="138"/>
      <c r="I242" s="138"/>
      <c r="J242" s="139">
        <f t="shared" si="60"/>
        <v>0</v>
      </c>
      <c r="K242" s="140"/>
      <c r="L242" s="28"/>
      <c r="M242" s="141" t="s">
        <v>1</v>
      </c>
      <c r="N242" s="142" t="s">
        <v>37</v>
      </c>
      <c r="P242" s="143">
        <f t="shared" si="61"/>
        <v>0</v>
      </c>
      <c r="Q242" s="143">
        <v>0</v>
      </c>
      <c r="R242" s="143">
        <f t="shared" si="62"/>
        <v>0</v>
      </c>
      <c r="S242" s="143">
        <v>0</v>
      </c>
      <c r="T242" s="144">
        <f t="shared" si="63"/>
        <v>0</v>
      </c>
      <c r="AR242" s="145" t="s">
        <v>155</v>
      </c>
      <c r="AT242" s="145" t="s">
        <v>125</v>
      </c>
      <c r="AU242" s="145" t="s">
        <v>130</v>
      </c>
      <c r="AY242" s="13" t="s">
        <v>122</v>
      </c>
      <c r="BE242" s="146">
        <f t="shared" si="64"/>
        <v>0</v>
      </c>
      <c r="BF242" s="146">
        <f t="shared" si="65"/>
        <v>0</v>
      </c>
      <c r="BG242" s="146">
        <f t="shared" si="66"/>
        <v>0</v>
      </c>
      <c r="BH242" s="146">
        <f t="shared" si="67"/>
        <v>0</v>
      </c>
      <c r="BI242" s="146">
        <f t="shared" si="68"/>
        <v>0</v>
      </c>
      <c r="BJ242" s="13" t="s">
        <v>130</v>
      </c>
      <c r="BK242" s="146">
        <f t="shared" si="69"/>
        <v>0</v>
      </c>
      <c r="BL242" s="13" t="s">
        <v>155</v>
      </c>
      <c r="BM242" s="145" t="s">
        <v>464</v>
      </c>
    </row>
    <row r="243" spans="2:65" s="11" customFormat="1" ht="22.95" customHeight="1">
      <c r="B243" s="121"/>
      <c r="D243" s="122" t="s">
        <v>70</v>
      </c>
      <c r="E243" s="130" t="s">
        <v>465</v>
      </c>
      <c r="F243" s="130" t="s">
        <v>466</v>
      </c>
      <c r="I243" s="124"/>
      <c r="J243" s="131">
        <f>BK243</f>
        <v>0</v>
      </c>
      <c r="L243" s="121"/>
      <c r="M243" s="125"/>
      <c r="P243" s="126">
        <f>SUM(P244:P246)</f>
        <v>0</v>
      </c>
      <c r="R243" s="126">
        <f>SUM(R244:R246)</f>
        <v>0</v>
      </c>
      <c r="T243" s="127">
        <f>SUM(T244:T246)</f>
        <v>0</v>
      </c>
      <c r="AR243" s="122" t="s">
        <v>130</v>
      </c>
      <c r="AT243" s="128" t="s">
        <v>70</v>
      </c>
      <c r="AU243" s="128" t="s">
        <v>79</v>
      </c>
      <c r="AY243" s="122" t="s">
        <v>122</v>
      </c>
      <c r="BK243" s="129">
        <f>SUM(BK244:BK246)</f>
        <v>0</v>
      </c>
    </row>
    <row r="244" spans="2:65" s="1" customFormat="1" ht="24.15" customHeight="1">
      <c r="B244" s="132"/>
      <c r="C244" s="133" t="s">
        <v>467</v>
      </c>
      <c r="D244" s="133" t="s">
        <v>125</v>
      </c>
      <c r="E244" s="134" t="s">
        <v>468</v>
      </c>
      <c r="F244" s="135" t="s">
        <v>469</v>
      </c>
      <c r="G244" s="136" t="s">
        <v>470</v>
      </c>
      <c r="H244" s="137">
        <v>350</v>
      </c>
      <c r="I244" s="138"/>
      <c r="J244" s="139">
        <f>ROUND(I244*H244,2)</f>
        <v>0</v>
      </c>
      <c r="K244" s="140"/>
      <c r="L244" s="28"/>
      <c r="M244" s="141" t="s">
        <v>1</v>
      </c>
      <c r="N244" s="142" t="s">
        <v>37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155</v>
      </c>
      <c r="AT244" s="145" t="s">
        <v>125</v>
      </c>
      <c r="AU244" s="145" t="s">
        <v>130</v>
      </c>
      <c r="AY244" s="13" t="s">
        <v>122</v>
      </c>
      <c r="BE244" s="146">
        <f>IF(N244="základná",J244,0)</f>
        <v>0</v>
      </c>
      <c r="BF244" s="146">
        <f>IF(N244="znížená",J244,0)</f>
        <v>0</v>
      </c>
      <c r="BG244" s="146">
        <f>IF(N244="zákl. prenesená",J244,0)</f>
        <v>0</v>
      </c>
      <c r="BH244" s="146">
        <f>IF(N244="zníž. prenesená",J244,0)</f>
        <v>0</v>
      </c>
      <c r="BI244" s="146">
        <f>IF(N244="nulová",J244,0)</f>
        <v>0</v>
      </c>
      <c r="BJ244" s="13" t="s">
        <v>130</v>
      </c>
      <c r="BK244" s="146">
        <f>ROUND(I244*H244,2)</f>
        <v>0</v>
      </c>
      <c r="BL244" s="13" t="s">
        <v>155</v>
      </c>
      <c r="BM244" s="145" t="s">
        <v>471</v>
      </c>
    </row>
    <row r="245" spans="2:65" s="1" customFormat="1" ht="24.15" customHeight="1">
      <c r="B245" s="132"/>
      <c r="C245" s="151" t="s">
        <v>305</v>
      </c>
      <c r="D245" s="151" t="s">
        <v>264</v>
      </c>
      <c r="E245" s="152" t="s">
        <v>472</v>
      </c>
      <c r="F245" s="153" t="s">
        <v>473</v>
      </c>
      <c r="G245" s="154" t="s">
        <v>218</v>
      </c>
      <c r="H245" s="155">
        <v>0.35</v>
      </c>
      <c r="I245" s="156"/>
      <c r="J245" s="157">
        <f>ROUND(I245*H245,2)</f>
        <v>0</v>
      </c>
      <c r="K245" s="158"/>
      <c r="L245" s="159"/>
      <c r="M245" s="160" t="s">
        <v>1</v>
      </c>
      <c r="N245" s="161" t="s">
        <v>37</v>
      </c>
      <c r="P245" s="143">
        <f>O245*H245</f>
        <v>0</v>
      </c>
      <c r="Q245" s="143">
        <v>0</v>
      </c>
      <c r="R245" s="143">
        <f>Q245*H245</f>
        <v>0</v>
      </c>
      <c r="S245" s="143">
        <v>0</v>
      </c>
      <c r="T245" s="144">
        <f>S245*H245</f>
        <v>0</v>
      </c>
      <c r="AR245" s="145" t="s">
        <v>182</v>
      </c>
      <c r="AT245" s="145" t="s">
        <v>264</v>
      </c>
      <c r="AU245" s="145" t="s">
        <v>130</v>
      </c>
      <c r="AY245" s="13" t="s">
        <v>122</v>
      </c>
      <c r="BE245" s="146">
        <f>IF(N245="základná",J245,0)</f>
        <v>0</v>
      </c>
      <c r="BF245" s="146">
        <f>IF(N245="znížená",J245,0)</f>
        <v>0</v>
      </c>
      <c r="BG245" s="146">
        <f>IF(N245="zákl. prenesená",J245,0)</f>
        <v>0</v>
      </c>
      <c r="BH245" s="146">
        <f>IF(N245="zníž. prenesená",J245,0)</f>
        <v>0</v>
      </c>
      <c r="BI245" s="146">
        <f>IF(N245="nulová",J245,0)</f>
        <v>0</v>
      </c>
      <c r="BJ245" s="13" t="s">
        <v>130</v>
      </c>
      <c r="BK245" s="146">
        <f>ROUND(I245*H245,2)</f>
        <v>0</v>
      </c>
      <c r="BL245" s="13" t="s">
        <v>155</v>
      </c>
      <c r="BM245" s="145" t="s">
        <v>474</v>
      </c>
    </row>
    <row r="246" spans="2:65" s="1" customFormat="1" ht="24.15" customHeight="1">
      <c r="B246" s="132"/>
      <c r="C246" s="133" t="s">
        <v>475</v>
      </c>
      <c r="D246" s="133" t="s">
        <v>125</v>
      </c>
      <c r="E246" s="134" t="s">
        <v>476</v>
      </c>
      <c r="F246" s="135" t="s">
        <v>477</v>
      </c>
      <c r="G246" s="136" t="s">
        <v>256</v>
      </c>
      <c r="H246" s="138"/>
      <c r="I246" s="138"/>
      <c r="J246" s="139">
        <f>ROUND(I246*H246,2)</f>
        <v>0</v>
      </c>
      <c r="K246" s="140"/>
      <c r="L246" s="28"/>
      <c r="M246" s="141" t="s">
        <v>1</v>
      </c>
      <c r="N246" s="142" t="s">
        <v>37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155</v>
      </c>
      <c r="AT246" s="145" t="s">
        <v>125</v>
      </c>
      <c r="AU246" s="145" t="s">
        <v>130</v>
      </c>
      <c r="AY246" s="13" t="s">
        <v>122</v>
      </c>
      <c r="BE246" s="146">
        <f>IF(N246="základná",J246,0)</f>
        <v>0</v>
      </c>
      <c r="BF246" s="146">
        <f>IF(N246="znížená",J246,0)</f>
        <v>0</v>
      </c>
      <c r="BG246" s="146">
        <f>IF(N246="zákl. prenesená",J246,0)</f>
        <v>0</v>
      </c>
      <c r="BH246" s="146">
        <f>IF(N246="zníž. prenesená",J246,0)</f>
        <v>0</v>
      </c>
      <c r="BI246" s="146">
        <f>IF(N246="nulová",J246,0)</f>
        <v>0</v>
      </c>
      <c r="BJ246" s="13" t="s">
        <v>130</v>
      </c>
      <c r="BK246" s="146">
        <f>ROUND(I246*H246,2)</f>
        <v>0</v>
      </c>
      <c r="BL246" s="13" t="s">
        <v>155</v>
      </c>
      <c r="BM246" s="145" t="s">
        <v>478</v>
      </c>
    </row>
    <row r="247" spans="2:65" s="11" customFormat="1" ht="22.95" customHeight="1">
      <c r="B247" s="121"/>
      <c r="D247" s="122" t="s">
        <v>70</v>
      </c>
      <c r="E247" s="130" t="s">
        <v>479</v>
      </c>
      <c r="F247" s="130" t="s">
        <v>480</v>
      </c>
      <c r="I247" s="124"/>
      <c r="J247" s="131">
        <f>BK247</f>
        <v>0</v>
      </c>
      <c r="L247" s="121"/>
      <c r="M247" s="125"/>
      <c r="P247" s="126">
        <f>SUM(P248:P252)</f>
        <v>0</v>
      </c>
      <c r="R247" s="126">
        <f>SUM(R248:R252)</f>
        <v>0</v>
      </c>
      <c r="T247" s="127">
        <f>SUM(T248:T252)</f>
        <v>0</v>
      </c>
      <c r="AR247" s="122" t="s">
        <v>130</v>
      </c>
      <c r="AT247" s="128" t="s">
        <v>70</v>
      </c>
      <c r="AU247" s="128" t="s">
        <v>79</v>
      </c>
      <c r="AY247" s="122" t="s">
        <v>122</v>
      </c>
      <c r="BK247" s="129">
        <f>SUM(BK248:BK252)</f>
        <v>0</v>
      </c>
    </row>
    <row r="248" spans="2:65" s="1" customFormat="1" ht="24.15" customHeight="1">
      <c r="B248" s="132"/>
      <c r="C248" s="133" t="s">
        <v>307</v>
      </c>
      <c r="D248" s="133" t="s">
        <v>125</v>
      </c>
      <c r="E248" s="134" t="s">
        <v>481</v>
      </c>
      <c r="F248" s="135" t="s">
        <v>482</v>
      </c>
      <c r="G248" s="136" t="s">
        <v>133</v>
      </c>
      <c r="H248" s="137">
        <v>51.6</v>
      </c>
      <c r="I248" s="138"/>
      <c r="J248" s="139">
        <f>ROUND(I248*H248,2)</f>
        <v>0</v>
      </c>
      <c r="K248" s="140"/>
      <c r="L248" s="28"/>
      <c r="M248" s="141" t="s">
        <v>1</v>
      </c>
      <c r="N248" s="142" t="s">
        <v>37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155</v>
      </c>
      <c r="AT248" s="145" t="s">
        <v>125</v>
      </c>
      <c r="AU248" s="145" t="s">
        <v>130</v>
      </c>
      <c r="AY248" s="13" t="s">
        <v>122</v>
      </c>
      <c r="BE248" s="146">
        <f>IF(N248="základná",J248,0)</f>
        <v>0</v>
      </c>
      <c r="BF248" s="146">
        <f>IF(N248="znížená",J248,0)</f>
        <v>0</v>
      </c>
      <c r="BG248" s="146">
        <f>IF(N248="zákl. prenesená",J248,0)</f>
        <v>0</v>
      </c>
      <c r="BH248" s="146">
        <f>IF(N248="zníž. prenesená",J248,0)</f>
        <v>0</v>
      </c>
      <c r="BI248" s="146">
        <f>IF(N248="nulová",J248,0)</f>
        <v>0</v>
      </c>
      <c r="BJ248" s="13" t="s">
        <v>130</v>
      </c>
      <c r="BK248" s="146">
        <f>ROUND(I248*H248,2)</f>
        <v>0</v>
      </c>
      <c r="BL248" s="13" t="s">
        <v>155</v>
      </c>
      <c r="BM248" s="145" t="s">
        <v>483</v>
      </c>
    </row>
    <row r="249" spans="2:65" s="1" customFormat="1" ht="24.15" customHeight="1">
      <c r="B249" s="132"/>
      <c r="C249" s="151" t="s">
        <v>484</v>
      </c>
      <c r="D249" s="151" t="s">
        <v>264</v>
      </c>
      <c r="E249" s="152" t="s">
        <v>485</v>
      </c>
      <c r="F249" s="153" t="s">
        <v>486</v>
      </c>
      <c r="G249" s="154" t="s">
        <v>136</v>
      </c>
      <c r="H249" s="155">
        <v>8.0500000000000007</v>
      </c>
      <c r="I249" s="156"/>
      <c r="J249" s="157">
        <f>ROUND(I249*H249,2)</f>
        <v>0</v>
      </c>
      <c r="K249" s="158"/>
      <c r="L249" s="159"/>
      <c r="M249" s="160" t="s">
        <v>1</v>
      </c>
      <c r="N249" s="161" t="s">
        <v>37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182</v>
      </c>
      <c r="AT249" s="145" t="s">
        <v>264</v>
      </c>
      <c r="AU249" s="145" t="s">
        <v>130</v>
      </c>
      <c r="AY249" s="13" t="s">
        <v>122</v>
      </c>
      <c r="BE249" s="146">
        <f>IF(N249="základná",J249,0)</f>
        <v>0</v>
      </c>
      <c r="BF249" s="146">
        <f>IF(N249="znížená",J249,0)</f>
        <v>0</v>
      </c>
      <c r="BG249" s="146">
        <f>IF(N249="zákl. prenesená",J249,0)</f>
        <v>0</v>
      </c>
      <c r="BH249" s="146">
        <f>IF(N249="zníž. prenesená",J249,0)</f>
        <v>0</v>
      </c>
      <c r="BI249" s="146">
        <f>IF(N249="nulová",J249,0)</f>
        <v>0</v>
      </c>
      <c r="BJ249" s="13" t="s">
        <v>130</v>
      </c>
      <c r="BK249" s="146">
        <f>ROUND(I249*H249,2)</f>
        <v>0</v>
      </c>
      <c r="BL249" s="13" t="s">
        <v>155</v>
      </c>
      <c r="BM249" s="145" t="s">
        <v>487</v>
      </c>
    </row>
    <row r="250" spans="2:65" s="1" customFormat="1" ht="33" customHeight="1">
      <c r="B250" s="132"/>
      <c r="C250" s="133" t="s">
        <v>310</v>
      </c>
      <c r="D250" s="133" t="s">
        <v>125</v>
      </c>
      <c r="E250" s="134" t="s">
        <v>488</v>
      </c>
      <c r="F250" s="135" t="s">
        <v>489</v>
      </c>
      <c r="G250" s="136" t="s">
        <v>136</v>
      </c>
      <c r="H250" s="137">
        <v>121.2</v>
      </c>
      <c r="I250" s="138"/>
      <c r="J250" s="139">
        <f>ROUND(I250*H250,2)</f>
        <v>0</v>
      </c>
      <c r="K250" s="140"/>
      <c r="L250" s="28"/>
      <c r="M250" s="141" t="s">
        <v>1</v>
      </c>
      <c r="N250" s="142" t="s">
        <v>37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155</v>
      </c>
      <c r="AT250" s="145" t="s">
        <v>125</v>
      </c>
      <c r="AU250" s="145" t="s">
        <v>130</v>
      </c>
      <c r="AY250" s="13" t="s">
        <v>122</v>
      </c>
      <c r="BE250" s="146">
        <f>IF(N250="základná",J250,0)</f>
        <v>0</v>
      </c>
      <c r="BF250" s="146">
        <f>IF(N250="znížená",J250,0)</f>
        <v>0</v>
      </c>
      <c r="BG250" s="146">
        <f>IF(N250="zákl. prenesená",J250,0)</f>
        <v>0</v>
      </c>
      <c r="BH250" s="146">
        <f>IF(N250="zníž. prenesená",J250,0)</f>
        <v>0</v>
      </c>
      <c r="BI250" s="146">
        <f>IF(N250="nulová",J250,0)</f>
        <v>0</v>
      </c>
      <c r="BJ250" s="13" t="s">
        <v>130</v>
      </c>
      <c r="BK250" s="146">
        <f>ROUND(I250*H250,2)</f>
        <v>0</v>
      </c>
      <c r="BL250" s="13" t="s">
        <v>155</v>
      </c>
      <c r="BM250" s="145" t="s">
        <v>490</v>
      </c>
    </row>
    <row r="251" spans="2:65" s="1" customFormat="1" ht="24.15" customHeight="1">
      <c r="B251" s="132"/>
      <c r="C251" s="151" t="s">
        <v>491</v>
      </c>
      <c r="D251" s="151" t="s">
        <v>264</v>
      </c>
      <c r="E251" s="152" t="s">
        <v>485</v>
      </c>
      <c r="F251" s="153" t="s">
        <v>486</v>
      </c>
      <c r="G251" s="154" t="s">
        <v>136</v>
      </c>
      <c r="H251" s="155">
        <v>128.47200000000001</v>
      </c>
      <c r="I251" s="156"/>
      <c r="J251" s="157">
        <f>ROUND(I251*H251,2)</f>
        <v>0</v>
      </c>
      <c r="K251" s="158"/>
      <c r="L251" s="159"/>
      <c r="M251" s="160" t="s">
        <v>1</v>
      </c>
      <c r="N251" s="161" t="s">
        <v>37</v>
      </c>
      <c r="P251" s="143">
        <f>O251*H251</f>
        <v>0</v>
      </c>
      <c r="Q251" s="143">
        <v>0</v>
      </c>
      <c r="R251" s="143">
        <f>Q251*H251</f>
        <v>0</v>
      </c>
      <c r="S251" s="143">
        <v>0</v>
      </c>
      <c r="T251" s="144">
        <f>S251*H251</f>
        <v>0</v>
      </c>
      <c r="AR251" s="145" t="s">
        <v>182</v>
      </c>
      <c r="AT251" s="145" t="s">
        <v>264</v>
      </c>
      <c r="AU251" s="145" t="s">
        <v>130</v>
      </c>
      <c r="AY251" s="13" t="s">
        <v>122</v>
      </c>
      <c r="BE251" s="146">
        <f>IF(N251="základná",J251,0)</f>
        <v>0</v>
      </c>
      <c r="BF251" s="146">
        <f>IF(N251="znížená",J251,0)</f>
        <v>0</v>
      </c>
      <c r="BG251" s="146">
        <f>IF(N251="zákl. prenesená",J251,0)</f>
        <v>0</v>
      </c>
      <c r="BH251" s="146">
        <f>IF(N251="zníž. prenesená",J251,0)</f>
        <v>0</v>
      </c>
      <c r="BI251" s="146">
        <f>IF(N251="nulová",J251,0)</f>
        <v>0</v>
      </c>
      <c r="BJ251" s="13" t="s">
        <v>130</v>
      </c>
      <c r="BK251" s="146">
        <f>ROUND(I251*H251,2)</f>
        <v>0</v>
      </c>
      <c r="BL251" s="13" t="s">
        <v>155</v>
      </c>
      <c r="BM251" s="145" t="s">
        <v>492</v>
      </c>
    </row>
    <row r="252" spans="2:65" s="1" customFormat="1" ht="24.15" customHeight="1">
      <c r="B252" s="132"/>
      <c r="C252" s="133" t="s">
        <v>314</v>
      </c>
      <c r="D252" s="133" t="s">
        <v>125</v>
      </c>
      <c r="E252" s="134" t="s">
        <v>493</v>
      </c>
      <c r="F252" s="135" t="s">
        <v>494</v>
      </c>
      <c r="G252" s="136" t="s">
        <v>256</v>
      </c>
      <c r="H252" s="138"/>
      <c r="I252" s="138"/>
      <c r="J252" s="139">
        <f>ROUND(I252*H252,2)</f>
        <v>0</v>
      </c>
      <c r="K252" s="140"/>
      <c r="L252" s="28"/>
      <c r="M252" s="141" t="s">
        <v>1</v>
      </c>
      <c r="N252" s="142" t="s">
        <v>37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155</v>
      </c>
      <c r="AT252" s="145" t="s">
        <v>125</v>
      </c>
      <c r="AU252" s="145" t="s">
        <v>130</v>
      </c>
      <c r="AY252" s="13" t="s">
        <v>122</v>
      </c>
      <c r="BE252" s="146">
        <f>IF(N252="základná",J252,0)</f>
        <v>0</v>
      </c>
      <c r="BF252" s="146">
        <f>IF(N252="znížená",J252,0)</f>
        <v>0</v>
      </c>
      <c r="BG252" s="146">
        <f>IF(N252="zákl. prenesená",J252,0)</f>
        <v>0</v>
      </c>
      <c r="BH252" s="146">
        <f>IF(N252="zníž. prenesená",J252,0)</f>
        <v>0</v>
      </c>
      <c r="BI252" s="146">
        <f>IF(N252="nulová",J252,0)</f>
        <v>0</v>
      </c>
      <c r="BJ252" s="13" t="s">
        <v>130</v>
      </c>
      <c r="BK252" s="146">
        <f>ROUND(I252*H252,2)</f>
        <v>0</v>
      </c>
      <c r="BL252" s="13" t="s">
        <v>155</v>
      </c>
      <c r="BM252" s="145" t="s">
        <v>495</v>
      </c>
    </row>
    <row r="253" spans="2:65" s="11" customFormat="1" ht="22.95" customHeight="1">
      <c r="B253" s="121"/>
      <c r="D253" s="122" t="s">
        <v>70</v>
      </c>
      <c r="E253" s="130" t="s">
        <v>496</v>
      </c>
      <c r="F253" s="130" t="s">
        <v>497</v>
      </c>
      <c r="I253" s="124"/>
      <c r="J253" s="131">
        <f>BK253</f>
        <v>0</v>
      </c>
      <c r="L253" s="121"/>
      <c r="M253" s="125"/>
      <c r="P253" s="126">
        <f>SUM(P254:P256)</f>
        <v>0</v>
      </c>
      <c r="R253" s="126">
        <f>SUM(R254:R256)</f>
        <v>0</v>
      </c>
      <c r="T253" s="127">
        <f>SUM(T254:T256)</f>
        <v>0</v>
      </c>
      <c r="AR253" s="122" t="s">
        <v>130</v>
      </c>
      <c r="AT253" s="128" t="s">
        <v>70</v>
      </c>
      <c r="AU253" s="128" t="s">
        <v>79</v>
      </c>
      <c r="AY253" s="122" t="s">
        <v>122</v>
      </c>
      <c r="BK253" s="129">
        <f>SUM(BK254:BK256)</f>
        <v>0</v>
      </c>
    </row>
    <row r="254" spans="2:65" s="1" customFormat="1" ht="24.15" customHeight="1">
      <c r="B254" s="132"/>
      <c r="C254" s="133" t="s">
        <v>237</v>
      </c>
      <c r="D254" s="133" t="s">
        <v>125</v>
      </c>
      <c r="E254" s="134" t="s">
        <v>498</v>
      </c>
      <c r="F254" s="135" t="s">
        <v>499</v>
      </c>
      <c r="G254" s="136" t="s">
        <v>136</v>
      </c>
      <c r="H254" s="137">
        <v>174.72</v>
      </c>
      <c r="I254" s="138"/>
      <c r="J254" s="139">
        <f>ROUND(I254*H254,2)</f>
        <v>0</v>
      </c>
      <c r="K254" s="140"/>
      <c r="L254" s="28"/>
      <c r="M254" s="141" t="s">
        <v>1</v>
      </c>
      <c r="N254" s="142" t="s">
        <v>37</v>
      </c>
      <c r="P254" s="143">
        <f>O254*H254</f>
        <v>0</v>
      </c>
      <c r="Q254" s="143">
        <v>0</v>
      </c>
      <c r="R254" s="143">
        <f>Q254*H254</f>
        <v>0</v>
      </c>
      <c r="S254" s="143">
        <v>0</v>
      </c>
      <c r="T254" s="144">
        <f>S254*H254</f>
        <v>0</v>
      </c>
      <c r="AR254" s="145" t="s">
        <v>155</v>
      </c>
      <c r="AT254" s="145" t="s">
        <v>125</v>
      </c>
      <c r="AU254" s="145" t="s">
        <v>130</v>
      </c>
      <c r="AY254" s="13" t="s">
        <v>122</v>
      </c>
      <c r="BE254" s="146">
        <f>IF(N254="základná",J254,0)</f>
        <v>0</v>
      </c>
      <c r="BF254" s="146">
        <f>IF(N254="znížená",J254,0)</f>
        <v>0</v>
      </c>
      <c r="BG254" s="146">
        <f>IF(N254="zákl. prenesená",J254,0)</f>
        <v>0</v>
      </c>
      <c r="BH254" s="146">
        <f>IF(N254="zníž. prenesená",J254,0)</f>
        <v>0</v>
      </c>
      <c r="BI254" s="146">
        <f>IF(N254="nulová",J254,0)</f>
        <v>0</v>
      </c>
      <c r="BJ254" s="13" t="s">
        <v>130</v>
      </c>
      <c r="BK254" s="146">
        <f>ROUND(I254*H254,2)</f>
        <v>0</v>
      </c>
      <c r="BL254" s="13" t="s">
        <v>155</v>
      </c>
      <c r="BM254" s="145" t="s">
        <v>500</v>
      </c>
    </row>
    <row r="255" spans="2:65" s="1" customFormat="1" ht="37.950000000000003" customHeight="1">
      <c r="B255" s="132"/>
      <c r="C255" s="133" t="s">
        <v>317</v>
      </c>
      <c r="D255" s="133" t="s">
        <v>125</v>
      </c>
      <c r="E255" s="134" t="s">
        <v>501</v>
      </c>
      <c r="F255" s="135" t="s">
        <v>502</v>
      </c>
      <c r="G255" s="136" t="s">
        <v>136</v>
      </c>
      <c r="H255" s="137">
        <v>174.72</v>
      </c>
      <c r="I255" s="138"/>
      <c r="J255" s="139">
        <f>ROUND(I255*H255,2)</f>
        <v>0</v>
      </c>
      <c r="K255" s="140"/>
      <c r="L255" s="28"/>
      <c r="M255" s="141" t="s">
        <v>1</v>
      </c>
      <c r="N255" s="142" t="s">
        <v>37</v>
      </c>
      <c r="P255" s="143">
        <f>O255*H255</f>
        <v>0</v>
      </c>
      <c r="Q255" s="143">
        <v>0</v>
      </c>
      <c r="R255" s="143">
        <f>Q255*H255</f>
        <v>0</v>
      </c>
      <c r="S255" s="143">
        <v>0</v>
      </c>
      <c r="T255" s="144">
        <f>S255*H255</f>
        <v>0</v>
      </c>
      <c r="AR255" s="145" t="s">
        <v>155</v>
      </c>
      <c r="AT255" s="145" t="s">
        <v>125</v>
      </c>
      <c r="AU255" s="145" t="s">
        <v>130</v>
      </c>
      <c r="AY255" s="13" t="s">
        <v>122</v>
      </c>
      <c r="BE255" s="146">
        <f>IF(N255="základná",J255,0)</f>
        <v>0</v>
      </c>
      <c r="BF255" s="146">
        <f>IF(N255="znížená",J255,0)</f>
        <v>0</v>
      </c>
      <c r="BG255" s="146">
        <f>IF(N255="zákl. prenesená",J255,0)</f>
        <v>0</v>
      </c>
      <c r="BH255" s="146">
        <f>IF(N255="zníž. prenesená",J255,0)</f>
        <v>0</v>
      </c>
      <c r="BI255" s="146">
        <f>IF(N255="nulová",J255,0)</f>
        <v>0</v>
      </c>
      <c r="BJ255" s="13" t="s">
        <v>130</v>
      </c>
      <c r="BK255" s="146">
        <f>ROUND(I255*H255,2)</f>
        <v>0</v>
      </c>
      <c r="BL255" s="13" t="s">
        <v>155</v>
      </c>
      <c r="BM255" s="145" t="s">
        <v>503</v>
      </c>
    </row>
    <row r="256" spans="2:65" s="1" customFormat="1" ht="24.15" customHeight="1">
      <c r="B256" s="132"/>
      <c r="C256" s="133" t="s">
        <v>504</v>
      </c>
      <c r="D256" s="133" t="s">
        <v>125</v>
      </c>
      <c r="E256" s="134" t="s">
        <v>505</v>
      </c>
      <c r="F256" s="135" t="s">
        <v>506</v>
      </c>
      <c r="G256" s="136" t="s">
        <v>136</v>
      </c>
      <c r="H256" s="137">
        <v>174.72</v>
      </c>
      <c r="I256" s="138"/>
      <c r="J256" s="139">
        <f>ROUND(I256*H256,2)</f>
        <v>0</v>
      </c>
      <c r="K256" s="140"/>
      <c r="L256" s="28"/>
      <c r="M256" s="141" t="s">
        <v>1</v>
      </c>
      <c r="N256" s="142" t="s">
        <v>37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155</v>
      </c>
      <c r="AT256" s="145" t="s">
        <v>125</v>
      </c>
      <c r="AU256" s="145" t="s">
        <v>130</v>
      </c>
      <c r="AY256" s="13" t="s">
        <v>122</v>
      </c>
      <c r="BE256" s="146">
        <f>IF(N256="základná",J256,0)</f>
        <v>0</v>
      </c>
      <c r="BF256" s="146">
        <f>IF(N256="znížená",J256,0)</f>
        <v>0</v>
      </c>
      <c r="BG256" s="146">
        <f>IF(N256="zákl. prenesená",J256,0)</f>
        <v>0</v>
      </c>
      <c r="BH256" s="146">
        <f>IF(N256="zníž. prenesená",J256,0)</f>
        <v>0</v>
      </c>
      <c r="BI256" s="146">
        <f>IF(N256="nulová",J256,0)</f>
        <v>0</v>
      </c>
      <c r="BJ256" s="13" t="s">
        <v>130</v>
      </c>
      <c r="BK256" s="146">
        <f>ROUND(I256*H256,2)</f>
        <v>0</v>
      </c>
      <c r="BL256" s="13" t="s">
        <v>155</v>
      </c>
      <c r="BM256" s="145" t="s">
        <v>507</v>
      </c>
    </row>
    <row r="257" spans="2:65" s="11" customFormat="1" ht="22.95" customHeight="1">
      <c r="B257" s="121"/>
      <c r="D257" s="122" t="s">
        <v>70</v>
      </c>
      <c r="E257" s="130" t="s">
        <v>508</v>
      </c>
      <c r="F257" s="130" t="s">
        <v>509</v>
      </c>
      <c r="I257" s="124"/>
      <c r="J257" s="131">
        <f>BK257</f>
        <v>0</v>
      </c>
      <c r="L257" s="121"/>
      <c r="M257" s="125"/>
      <c r="P257" s="126">
        <f>SUM(P258:P260)</f>
        <v>0</v>
      </c>
      <c r="R257" s="126">
        <f>SUM(R258:R260)</f>
        <v>0</v>
      </c>
      <c r="T257" s="127">
        <f>SUM(T258:T260)</f>
        <v>0</v>
      </c>
      <c r="AR257" s="122" t="s">
        <v>130</v>
      </c>
      <c r="AT257" s="128" t="s">
        <v>70</v>
      </c>
      <c r="AU257" s="128" t="s">
        <v>79</v>
      </c>
      <c r="AY257" s="122" t="s">
        <v>122</v>
      </c>
      <c r="BK257" s="129">
        <f>SUM(BK258:BK260)</f>
        <v>0</v>
      </c>
    </row>
    <row r="258" spans="2:65" s="1" customFormat="1" ht="24.15" customHeight="1">
      <c r="B258" s="132"/>
      <c r="C258" s="133" t="s">
        <v>321</v>
      </c>
      <c r="D258" s="133" t="s">
        <v>125</v>
      </c>
      <c r="E258" s="134" t="s">
        <v>510</v>
      </c>
      <c r="F258" s="135" t="s">
        <v>511</v>
      </c>
      <c r="G258" s="136" t="s">
        <v>136</v>
      </c>
      <c r="H258" s="137">
        <v>166.1</v>
      </c>
      <c r="I258" s="138"/>
      <c r="J258" s="139">
        <f>ROUND(I258*H258,2)</f>
        <v>0</v>
      </c>
      <c r="K258" s="140"/>
      <c r="L258" s="28"/>
      <c r="M258" s="141" t="s">
        <v>1</v>
      </c>
      <c r="N258" s="142" t="s">
        <v>37</v>
      </c>
      <c r="P258" s="143">
        <f>O258*H258</f>
        <v>0</v>
      </c>
      <c r="Q258" s="143">
        <v>0</v>
      </c>
      <c r="R258" s="143">
        <f>Q258*H258</f>
        <v>0</v>
      </c>
      <c r="S258" s="143">
        <v>0</v>
      </c>
      <c r="T258" s="144">
        <f>S258*H258</f>
        <v>0</v>
      </c>
      <c r="AR258" s="145" t="s">
        <v>155</v>
      </c>
      <c r="AT258" s="145" t="s">
        <v>125</v>
      </c>
      <c r="AU258" s="145" t="s">
        <v>130</v>
      </c>
      <c r="AY258" s="13" t="s">
        <v>122</v>
      </c>
      <c r="BE258" s="146">
        <f>IF(N258="základná",J258,0)</f>
        <v>0</v>
      </c>
      <c r="BF258" s="146">
        <f>IF(N258="znížená",J258,0)</f>
        <v>0</v>
      </c>
      <c r="BG258" s="146">
        <f>IF(N258="zákl. prenesená",J258,0)</f>
        <v>0</v>
      </c>
      <c r="BH258" s="146">
        <f>IF(N258="zníž. prenesená",J258,0)</f>
        <v>0</v>
      </c>
      <c r="BI258" s="146">
        <f>IF(N258="nulová",J258,0)</f>
        <v>0</v>
      </c>
      <c r="BJ258" s="13" t="s">
        <v>130</v>
      </c>
      <c r="BK258" s="146">
        <f>ROUND(I258*H258,2)</f>
        <v>0</v>
      </c>
      <c r="BL258" s="13" t="s">
        <v>155</v>
      </c>
      <c r="BM258" s="145" t="s">
        <v>512</v>
      </c>
    </row>
    <row r="259" spans="2:65" s="1" customFormat="1" ht="24.15" customHeight="1">
      <c r="B259" s="132"/>
      <c r="C259" s="133" t="s">
        <v>513</v>
      </c>
      <c r="D259" s="133" t="s">
        <v>125</v>
      </c>
      <c r="E259" s="134" t="s">
        <v>514</v>
      </c>
      <c r="F259" s="135" t="s">
        <v>515</v>
      </c>
      <c r="G259" s="136" t="s">
        <v>136</v>
      </c>
      <c r="H259" s="137">
        <v>121.2</v>
      </c>
      <c r="I259" s="138"/>
      <c r="J259" s="139">
        <f>ROUND(I259*H259,2)</f>
        <v>0</v>
      </c>
      <c r="K259" s="140"/>
      <c r="L259" s="28"/>
      <c r="M259" s="141" t="s">
        <v>1</v>
      </c>
      <c r="N259" s="142" t="s">
        <v>37</v>
      </c>
      <c r="P259" s="143">
        <f>O259*H259</f>
        <v>0</v>
      </c>
      <c r="Q259" s="143">
        <v>0</v>
      </c>
      <c r="R259" s="143">
        <f>Q259*H259</f>
        <v>0</v>
      </c>
      <c r="S259" s="143">
        <v>0</v>
      </c>
      <c r="T259" s="144">
        <f>S259*H259</f>
        <v>0</v>
      </c>
      <c r="AR259" s="145" t="s">
        <v>155</v>
      </c>
      <c r="AT259" s="145" t="s">
        <v>125</v>
      </c>
      <c r="AU259" s="145" t="s">
        <v>130</v>
      </c>
      <c r="AY259" s="13" t="s">
        <v>122</v>
      </c>
      <c r="BE259" s="146">
        <f>IF(N259="základná",J259,0)</f>
        <v>0</v>
      </c>
      <c r="BF259" s="146">
        <f>IF(N259="znížená",J259,0)</f>
        <v>0</v>
      </c>
      <c r="BG259" s="146">
        <f>IF(N259="zákl. prenesená",J259,0)</f>
        <v>0</v>
      </c>
      <c r="BH259" s="146">
        <f>IF(N259="zníž. prenesená",J259,0)</f>
        <v>0</v>
      </c>
      <c r="BI259" s="146">
        <f>IF(N259="nulová",J259,0)</f>
        <v>0</v>
      </c>
      <c r="BJ259" s="13" t="s">
        <v>130</v>
      </c>
      <c r="BK259" s="146">
        <f>ROUND(I259*H259,2)</f>
        <v>0</v>
      </c>
      <c r="BL259" s="13" t="s">
        <v>155</v>
      </c>
      <c r="BM259" s="145" t="s">
        <v>516</v>
      </c>
    </row>
    <row r="260" spans="2:65" s="1" customFormat="1" ht="24.15" customHeight="1">
      <c r="B260" s="132"/>
      <c r="C260" s="133" t="s">
        <v>326</v>
      </c>
      <c r="D260" s="133" t="s">
        <v>125</v>
      </c>
      <c r="E260" s="134" t="s">
        <v>517</v>
      </c>
      <c r="F260" s="135" t="s">
        <v>518</v>
      </c>
      <c r="G260" s="136" t="s">
        <v>136</v>
      </c>
      <c r="H260" s="137">
        <v>166.1</v>
      </c>
      <c r="I260" s="138"/>
      <c r="J260" s="139">
        <f>ROUND(I260*H260,2)</f>
        <v>0</v>
      </c>
      <c r="K260" s="140"/>
      <c r="L260" s="28"/>
      <c r="M260" s="141" t="s">
        <v>1</v>
      </c>
      <c r="N260" s="142" t="s">
        <v>37</v>
      </c>
      <c r="P260" s="143">
        <f>O260*H260</f>
        <v>0</v>
      </c>
      <c r="Q260" s="143">
        <v>0</v>
      </c>
      <c r="R260" s="143">
        <f>Q260*H260</f>
        <v>0</v>
      </c>
      <c r="S260" s="143">
        <v>0</v>
      </c>
      <c r="T260" s="144">
        <f>S260*H260</f>
        <v>0</v>
      </c>
      <c r="AR260" s="145" t="s">
        <v>155</v>
      </c>
      <c r="AT260" s="145" t="s">
        <v>125</v>
      </c>
      <c r="AU260" s="145" t="s">
        <v>130</v>
      </c>
      <c r="AY260" s="13" t="s">
        <v>122</v>
      </c>
      <c r="BE260" s="146">
        <f>IF(N260="základná",J260,0)</f>
        <v>0</v>
      </c>
      <c r="BF260" s="146">
        <f>IF(N260="znížená",J260,0)</f>
        <v>0</v>
      </c>
      <c r="BG260" s="146">
        <f>IF(N260="zákl. prenesená",J260,0)</f>
        <v>0</v>
      </c>
      <c r="BH260" s="146">
        <f>IF(N260="zníž. prenesená",J260,0)</f>
        <v>0</v>
      </c>
      <c r="BI260" s="146">
        <f>IF(N260="nulová",J260,0)</f>
        <v>0</v>
      </c>
      <c r="BJ260" s="13" t="s">
        <v>130</v>
      </c>
      <c r="BK260" s="146">
        <f>ROUND(I260*H260,2)</f>
        <v>0</v>
      </c>
      <c r="BL260" s="13" t="s">
        <v>155</v>
      </c>
      <c r="BM260" s="145" t="s">
        <v>519</v>
      </c>
    </row>
    <row r="261" spans="2:65" s="11" customFormat="1" ht="25.95" customHeight="1">
      <c r="B261" s="121"/>
      <c r="D261" s="122" t="s">
        <v>70</v>
      </c>
      <c r="E261" s="123" t="s">
        <v>520</v>
      </c>
      <c r="F261" s="123" t="s">
        <v>521</v>
      </c>
      <c r="I261" s="124"/>
      <c r="J261" s="111">
        <f>BK261</f>
        <v>0</v>
      </c>
      <c r="L261" s="121"/>
      <c r="M261" s="125"/>
      <c r="P261" s="126">
        <f>P262</f>
        <v>0</v>
      </c>
      <c r="R261" s="126">
        <f>R262</f>
        <v>0</v>
      </c>
      <c r="T261" s="127">
        <f>T262</f>
        <v>0</v>
      </c>
      <c r="AR261" s="122" t="s">
        <v>142</v>
      </c>
      <c r="AT261" s="128" t="s">
        <v>70</v>
      </c>
      <c r="AU261" s="128" t="s">
        <v>71</v>
      </c>
      <c r="AY261" s="122" t="s">
        <v>122</v>
      </c>
      <c r="BK261" s="129">
        <f>BK262</f>
        <v>0</v>
      </c>
    </row>
    <row r="262" spans="2:65" s="1" customFormat="1" ht="21.75" customHeight="1">
      <c r="B262" s="132"/>
      <c r="C262" s="133" t="s">
        <v>522</v>
      </c>
      <c r="D262" s="133" t="s">
        <v>125</v>
      </c>
      <c r="E262" s="134" t="s">
        <v>523</v>
      </c>
      <c r="F262" s="135" t="s">
        <v>524</v>
      </c>
      <c r="G262" s="136" t="s">
        <v>525</v>
      </c>
      <c r="H262" s="137">
        <v>1</v>
      </c>
      <c r="I262" s="138"/>
      <c r="J262" s="139">
        <f>ROUND(I262*H262,2)</f>
        <v>0</v>
      </c>
      <c r="K262" s="140"/>
      <c r="L262" s="28"/>
      <c r="M262" s="141" t="s">
        <v>1</v>
      </c>
      <c r="N262" s="142" t="s">
        <v>37</v>
      </c>
      <c r="P262" s="143">
        <f>O262*H262</f>
        <v>0</v>
      </c>
      <c r="Q262" s="143">
        <v>0</v>
      </c>
      <c r="R262" s="143">
        <f>Q262*H262</f>
        <v>0</v>
      </c>
      <c r="S262" s="143">
        <v>0</v>
      </c>
      <c r="T262" s="144">
        <f>S262*H262</f>
        <v>0</v>
      </c>
      <c r="AR262" s="145" t="s">
        <v>129</v>
      </c>
      <c r="AT262" s="145" t="s">
        <v>125</v>
      </c>
      <c r="AU262" s="145" t="s">
        <v>79</v>
      </c>
      <c r="AY262" s="13" t="s">
        <v>122</v>
      </c>
      <c r="BE262" s="146">
        <f>IF(N262="základná",J262,0)</f>
        <v>0</v>
      </c>
      <c r="BF262" s="146">
        <f>IF(N262="znížená",J262,0)</f>
        <v>0</v>
      </c>
      <c r="BG262" s="146">
        <f>IF(N262="zákl. prenesená",J262,0)</f>
        <v>0</v>
      </c>
      <c r="BH262" s="146">
        <f>IF(N262="zníž. prenesená",J262,0)</f>
        <v>0</v>
      </c>
      <c r="BI262" s="146">
        <f>IF(N262="nulová",J262,0)</f>
        <v>0</v>
      </c>
      <c r="BJ262" s="13" t="s">
        <v>130</v>
      </c>
      <c r="BK262" s="146">
        <f>ROUND(I262*H262,2)</f>
        <v>0</v>
      </c>
      <c r="BL262" s="13" t="s">
        <v>129</v>
      </c>
      <c r="BM262" s="145" t="s">
        <v>526</v>
      </c>
    </row>
    <row r="263" spans="2:65" s="1" customFormat="1" ht="49.95" customHeight="1">
      <c r="B263" s="28"/>
      <c r="E263" s="123" t="s">
        <v>527</v>
      </c>
      <c r="F263" s="123" t="s">
        <v>528</v>
      </c>
      <c r="J263" s="111">
        <f t="shared" ref="J263:J268" si="70">BK263</f>
        <v>0</v>
      </c>
      <c r="L263" s="28"/>
      <c r="M263" s="150"/>
      <c r="T263" s="55"/>
      <c r="AT263" s="13" t="s">
        <v>70</v>
      </c>
      <c r="AU263" s="13" t="s">
        <v>71</v>
      </c>
      <c r="AY263" s="13" t="s">
        <v>529</v>
      </c>
      <c r="BK263" s="146">
        <f>SUM(BK264:BK268)</f>
        <v>0</v>
      </c>
    </row>
    <row r="264" spans="2:65" s="1" customFormat="1" ht="16.350000000000001" customHeight="1">
      <c r="B264" s="28"/>
      <c r="C264" s="162" t="s">
        <v>1</v>
      </c>
      <c r="D264" s="162" t="s">
        <v>125</v>
      </c>
      <c r="E264" s="163" t="s">
        <v>1</v>
      </c>
      <c r="F264" s="164" t="s">
        <v>1</v>
      </c>
      <c r="G264" s="165" t="s">
        <v>1</v>
      </c>
      <c r="H264" s="166"/>
      <c r="I264" s="166"/>
      <c r="J264" s="167">
        <f t="shared" si="70"/>
        <v>0</v>
      </c>
      <c r="K264" s="168"/>
      <c r="L264" s="28"/>
      <c r="M264" s="169" t="s">
        <v>1</v>
      </c>
      <c r="N264" s="170" t="s">
        <v>37</v>
      </c>
      <c r="T264" s="55"/>
      <c r="AT264" s="13" t="s">
        <v>529</v>
      </c>
      <c r="AU264" s="13" t="s">
        <v>79</v>
      </c>
      <c r="AY264" s="13" t="s">
        <v>529</v>
      </c>
      <c r="BE264" s="146">
        <f>IF(N264="základná",J264,0)</f>
        <v>0</v>
      </c>
      <c r="BF264" s="146">
        <f>IF(N264="znížená",J264,0)</f>
        <v>0</v>
      </c>
      <c r="BG264" s="146">
        <f>IF(N264="zákl. prenesená",J264,0)</f>
        <v>0</v>
      </c>
      <c r="BH264" s="146">
        <f>IF(N264="zníž. prenesená",J264,0)</f>
        <v>0</v>
      </c>
      <c r="BI264" s="146">
        <f>IF(N264="nulová",J264,0)</f>
        <v>0</v>
      </c>
      <c r="BJ264" s="13" t="s">
        <v>130</v>
      </c>
      <c r="BK264" s="146">
        <f>I264*H264</f>
        <v>0</v>
      </c>
    </row>
    <row r="265" spans="2:65" s="1" customFormat="1" ht="16.350000000000001" customHeight="1">
      <c r="B265" s="28"/>
      <c r="C265" s="162" t="s">
        <v>1</v>
      </c>
      <c r="D265" s="162" t="s">
        <v>125</v>
      </c>
      <c r="E265" s="163" t="s">
        <v>1</v>
      </c>
      <c r="F265" s="164" t="s">
        <v>1</v>
      </c>
      <c r="G265" s="165" t="s">
        <v>1</v>
      </c>
      <c r="H265" s="166"/>
      <c r="I265" s="166"/>
      <c r="J265" s="167">
        <f t="shared" si="70"/>
        <v>0</v>
      </c>
      <c r="K265" s="168"/>
      <c r="L265" s="28"/>
      <c r="M265" s="169" t="s">
        <v>1</v>
      </c>
      <c r="N265" s="170" t="s">
        <v>37</v>
      </c>
      <c r="T265" s="55"/>
      <c r="AT265" s="13" t="s">
        <v>529</v>
      </c>
      <c r="AU265" s="13" t="s">
        <v>79</v>
      </c>
      <c r="AY265" s="13" t="s">
        <v>529</v>
      </c>
      <c r="BE265" s="146">
        <f>IF(N265="základná",J265,0)</f>
        <v>0</v>
      </c>
      <c r="BF265" s="146">
        <f>IF(N265="znížená",J265,0)</f>
        <v>0</v>
      </c>
      <c r="BG265" s="146">
        <f>IF(N265="zákl. prenesená",J265,0)</f>
        <v>0</v>
      </c>
      <c r="BH265" s="146">
        <f>IF(N265="zníž. prenesená",J265,0)</f>
        <v>0</v>
      </c>
      <c r="BI265" s="146">
        <f>IF(N265="nulová",J265,0)</f>
        <v>0</v>
      </c>
      <c r="BJ265" s="13" t="s">
        <v>130</v>
      </c>
      <c r="BK265" s="146">
        <f>I265*H265</f>
        <v>0</v>
      </c>
    </row>
    <row r="266" spans="2:65" s="1" customFormat="1" ht="16.350000000000001" customHeight="1">
      <c r="B266" s="28"/>
      <c r="C266" s="162" t="s">
        <v>1</v>
      </c>
      <c r="D266" s="162" t="s">
        <v>125</v>
      </c>
      <c r="E266" s="163" t="s">
        <v>1</v>
      </c>
      <c r="F266" s="164" t="s">
        <v>1</v>
      </c>
      <c r="G266" s="165" t="s">
        <v>1</v>
      </c>
      <c r="H266" s="166"/>
      <c r="I266" s="166"/>
      <c r="J266" s="167">
        <f t="shared" si="70"/>
        <v>0</v>
      </c>
      <c r="K266" s="168"/>
      <c r="L266" s="28"/>
      <c r="M266" s="169" t="s">
        <v>1</v>
      </c>
      <c r="N266" s="170" t="s">
        <v>37</v>
      </c>
      <c r="T266" s="55"/>
      <c r="AT266" s="13" t="s">
        <v>529</v>
      </c>
      <c r="AU266" s="13" t="s">
        <v>79</v>
      </c>
      <c r="AY266" s="13" t="s">
        <v>529</v>
      </c>
      <c r="BE266" s="146">
        <f>IF(N266="základná",J266,0)</f>
        <v>0</v>
      </c>
      <c r="BF266" s="146">
        <f>IF(N266="znížená",J266,0)</f>
        <v>0</v>
      </c>
      <c r="BG266" s="146">
        <f>IF(N266="zákl. prenesená",J266,0)</f>
        <v>0</v>
      </c>
      <c r="BH266" s="146">
        <f>IF(N266="zníž. prenesená",J266,0)</f>
        <v>0</v>
      </c>
      <c r="BI266" s="146">
        <f>IF(N266="nulová",J266,0)</f>
        <v>0</v>
      </c>
      <c r="BJ266" s="13" t="s">
        <v>130</v>
      </c>
      <c r="BK266" s="146">
        <f>I266*H266</f>
        <v>0</v>
      </c>
    </row>
    <row r="267" spans="2:65" s="1" customFormat="1" ht="16.350000000000001" customHeight="1">
      <c r="B267" s="28"/>
      <c r="C267" s="162" t="s">
        <v>1</v>
      </c>
      <c r="D267" s="162" t="s">
        <v>125</v>
      </c>
      <c r="E267" s="163" t="s">
        <v>1</v>
      </c>
      <c r="F267" s="164" t="s">
        <v>1</v>
      </c>
      <c r="G267" s="165" t="s">
        <v>1</v>
      </c>
      <c r="H267" s="166"/>
      <c r="I267" s="166"/>
      <c r="J267" s="167">
        <f t="shared" si="70"/>
        <v>0</v>
      </c>
      <c r="K267" s="168"/>
      <c r="L267" s="28"/>
      <c r="M267" s="169" t="s">
        <v>1</v>
      </c>
      <c r="N267" s="170" t="s">
        <v>37</v>
      </c>
      <c r="T267" s="55"/>
      <c r="AT267" s="13" t="s">
        <v>529</v>
      </c>
      <c r="AU267" s="13" t="s">
        <v>79</v>
      </c>
      <c r="AY267" s="13" t="s">
        <v>529</v>
      </c>
      <c r="BE267" s="146">
        <f>IF(N267="základná",J267,0)</f>
        <v>0</v>
      </c>
      <c r="BF267" s="146">
        <f>IF(N267="znížená",J267,0)</f>
        <v>0</v>
      </c>
      <c r="BG267" s="146">
        <f>IF(N267="zákl. prenesená",J267,0)</f>
        <v>0</v>
      </c>
      <c r="BH267" s="146">
        <f>IF(N267="zníž. prenesená",J267,0)</f>
        <v>0</v>
      </c>
      <c r="BI267" s="146">
        <f>IF(N267="nulová",J267,0)</f>
        <v>0</v>
      </c>
      <c r="BJ267" s="13" t="s">
        <v>130</v>
      </c>
      <c r="BK267" s="146">
        <f>I267*H267</f>
        <v>0</v>
      </c>
    </row>
    <row r="268" spans="2:65" s="1" customFormat="1" ht="16.350000000000001" customHeight="1">
      <c r="B268" s="28"/>
      <c r="C268" s="162" t="s">
        <v>1</v>
      </c>
      <c r="D268" s="162" t="s">
        <v>125</v>
      </c>
      <c r="E268" s="163" t="s">
        <v>1</v>
      </c>
      <c r="F268" s="164" t="s">
        <v>1</v>
      </c>
      <c r="G268" s="165" t="s">
        <v>1</v>
      </c>
      <c r="H268" s="166"/>
      <c r="I268" s="166"/>
      <c r="J268" s="167">
        <f t="shared" si="70"/>
        <v>0</v>
      </c>
      <c r="K268" s="168"/>
      <c r="L268" s="28"/>
      <c r="M268" s="169" t="s">
        <v>1</v>
      </c>
      <c r="N268" s="170" t="s">
        <v>37</v>
      </c>
      <c r="O268" s="171"/>
      <c r="P268" s="171"/>
      <c r="Q268" s="171"/>
      <c r="R268" s="171"/>
      <c r="S268" s="171"/>
      <c r="T268" s="172"/>
      <c r="AT268" s="13" t="s">
        <v>529</v>
      </c>
      <c r="AU268" s="13" t="s">
        <v>79</v>
      </c>
      <c r="AY268" s="13" t="s">
        <v>529</v>
      </c>
      <c r="BE268" s="146">
        <f>IF(N268="základná",J268,0)</f>
        <v>0</v>
      </c>
      <c r="BF268" s="146">
        <f>IF(N268="znížená",J268,0)</f>
        <v>0</v>
      </c>
      <c r="BG268" s="146">
        <f>IF(N268="zákl. prenesená",J268,0)</f>
        <v>0</v>
      </c>
      <c r="BH268" s="146">
        <f>IF(N268="zníž. prenesená",J268,0)</f>
        <v>0</v>
      </c>
      <c r="BI268" s="146">
        <f>IF(N268="nulová",J268,0)</f>
        <v>0</v>
      </c>
      <c r="BJ268" s="13" t="s">
        <v>130</v>
      </c>
      <c r="BK268" s="146">
        <f>I268*H268</f>
        <v>0</v>
      </c>
    </row>
    <row r="269" spans="2:65" s="1" customFormat="1" ht="6.9" customHeight="1">
      <c r="B269" s="43"/>
      <c r="C269" s="44"/>
      <c r="D269" s="44"/>
      <c r="E269" s="44"/>
      <c r="F269" s="44"/>
      <c r="G269" s="44"/>
      <c r="H269" s="44"/>
      <c r="I269" s="44"/>
      <c r="J269" s="44"/>
      <c r="K269" s="44"/>
      <c r="L269" s="28"/>
    </row>
  </sheetData>
  <autoFilter ref="C135:K268" xr:uid="{00000000-0009-0000-0000-000001000000}"/>
  <mergeCells count="9">
    <mergeCell ref="E87:H87"/>
    <mergeCell ref="E126:H126"/>
    <mergeCell ref="E128:H128"/>
    <mergeCell ref="L2:V2"/>
    <mergeCell ref="E9:H9"/>
    <mergeCell ref="E18:H18"/>
    <mergeCell ref="E27:H27"/>
    <mergeCell ref="E85:H85"/>
    <mergeCell ref="E7:AI7"/>
  </mergeCells>
  <dataValidations count="2">
    <dataValidation type="list" allowBlank="1" showInputMessage="1" showErrorMessage="1" error="Povolené sú hodnoty K, M." sqref="D264:D269" xr:uid="{00000000-0002-0000-0100-000000000000}">
      <formula1>"K, M"</formula1>
    </dataValidation>
    <dataValidation type="list" allowBlank="1" showInputMessage="1" showErrorMessage="1" error="Povolené sú hodnoty základná, znížená, nulová." sqref="N264:N269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Búracie práce a navr...</vt:lpstr>
      <vt:lpstr>'01 - Búracie práce a navr...'!Názvy_tlače</vt:lpstr>
      <vt:lpstr>'Rekapitulácia stavby'!Názvy_tlače</vt:lpstr>
      <vt:lpstr>'01 - Búracie práce a navr...'!Oblasť_tlače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Zarnovicky</dc:creator>
  <cp:lastModifiedBy>Vierka</cp:lastModifiedBy>
  <cp:lastPrinted>2023-03-15T08:15:46Z</cp:lastPrinted>
  <dcterms:created xsi:type="dcterms:W3CDTF">2023-03-06T12:28:01Z</dcterms:created>
  <dcterms:modified xsi:type="dcterms:W3CDTF">2023-03-15T08:16:14Z</dcterms:modified>
</cp:coreProperties>
</file>